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90" windowWidth="28830" windowHeight="6450" tabRatio="790" activeTab="0"/>
  </bookViews>
  <sheets>
    <sheet name="FP prihodi 2021." sheetId="1" r:id="rId1"/>
    <sheet name="FP rashodi 2021." sheetId="2" r:id="rId2"/>
    <sheet name="Plan DI 2021." sheetId="3" r:id="rId3"/>
    <sheet name="Plan zaduživanja i otplata" sheetId="4" r:id="rId4"/>
    <sheet name="Rashodi 2021. HRZZ POSLOVANJE" sheetId="5" r:id="rId5"/>
    <sheet name="Rashodi 2021. HRZZ PROJEKTI" sheetId="6" r:id="rId6"/>
    <sheet name="Rashodi 2021. HRZZ DOK" sheetId="7" r:id="rId7"/>
    <sheet name="Rashodi 2021. ESF PZS" sheetId="8" r:id="rId8"/>
    <sheet name="Rashodi 2021. ESF DOK" sheetId="9" r:id="rId9"/>
    <sheet name="Rashodi 2021. TTPP" sheetId="10" r:id="rId10"/>
    <sheet name="Rashodi 2021. CSRP" sheetId="11" r:id="rId11"/>
    <sheet name="Rashodi 2021. QuantERA" sheetId="12" r:id="rId12"/>
    <sheet name="Rashodi 2021. QuantERA II" sheetId="13" r:id="rId13"/>
    <sheet name="Rashodi 2021. CHANSE" sheetId="14" r:id="rId14"/>
    <sheet name="Rashodi 2021. BlueBio" sheetId="15" r:id="rId15"/>
  </sheets>
  <definedNames>
    <definedName name="_xlnm.Print_Area" localSheetId="0">'FP prihodi 2021.'!$A$1:$E$51</definedName>
    <definedName name="_xlnm.Print_Area" localSheetId="1">'FP rashodi 2021.'!$A$1:$E$95</definedName>
    <definedName name="_xlnm.Print_Area" localSheetId="2">'Plan DI 2021.'!$A$1:$E$26</definedName>
    <definedName name="_xlnm.Print_Area" localSheetId="3">'Plan zaduživanja i otplata'!$A$1:$E$13</definedName>
    <definedName name="_xlnm.Print_Area" localSheetId="14">'Rashodi 2021. BlueBio'!$A$1:$E$29</definedName>
    <definedName name="_xlnm.Print_Area" localSheetId="13">'Rashodi 2021. CHANSE'!$A$1:$E$25</definedName>
    <definedName name="_xlnm.Print_Area" localSheetId="10">'Rashodi 2021. CSRP'!$A$1:$E$32</definedName>
    <definedName name="_xlnm.Print_Area" localSheetId="8">'Rashodi 2021. ESF DOK'!$A$1:$F$51</definedName>
    <definedName name="_xlnm.Print_Area" localSheetId="7">'Rashodi 2021. ESF PZS'!$A$1:$E$46</definedName>
    <definedName name="_xlnm.Print_Area" localSheetId="6">'Rashodi 2021. HRZZ DOK'!$A$1:$E$27</definedName>
    <definedName name="_xlnm.Print_Area" localSheetId="4">'Rashodi 2021. HRZZ POSLOVANJE'!$A$1:$E$93</definedName>
    <definedName name="_xlnm.Print_Area" localSheetId="5">'Rashodi 2021. HRZZ PROJEKTI'!$A$1:$E$32</definedName>
    <definedName name="_xlnm.Print_Area" localSheetId="11">'Rashodi 2021. QuantERA'!$A$1:$E$29</definedName>
    <definedName name="_xlnm.Print_Area" localSheetId="12">'Rashodi 2021. QuantERA II'!$A$1:$E$27</definedName>
    <definedName name="_xlnm.Print_Area" localSheetId="9">'Rashodi 2021. TTPP'!$A$1:$E$33</definedName>
    <definedName name="_xlnm.Print_Titles" localSheetId="1">'FP rashodi 2021.'!$13:$15</definedName>
  </definedNames>
  <calcPr fullCalcOnLoad="1"/>
</workbook>
</file>

<file path=xl/sharedStrings.xml><?xml version="1.0" encoding="utf-8"?>
<sst xmlns="http://schemas.openxmlformats.org/spreadsheetml/2006/main" count="553" uniqueCount="164">
  <si>
    <t>Naziv računa</t>
  </si>
  <si>
    <t>Plaće</t>
  </si>
  <si>
    <t>Plaće za redovan rad</t>
  </si>
  <si>
    <t>Doprinosi na plaće</t>
  </si>
  <si>
    <t xml:space="preserve">Doprinosi za zdravstveno osiguranje </t>
  </si>
  <si>
    <t>Materijalni rashodi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</si>
  <si>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</si>
  <si>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</si>
  <si>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</si>
  <si>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</si>
  <si>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</si>
  <si>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Rashodi za usluge</t>
  </si>
  <si>
    <t>Usluge telefona, pošte i prijevoza</t>
  </si>
  <si>
    <t>Usluge tekućeg i investicijskog održavanja</t>
  </si>
  <si>
    <t>Komunalne usluge</t>
  </si>
  <si>
    <t>Zakupnine i najamnine</t>
  </si>
  <si>
    <t>Intelektualne i osobne usluge</t>
  </si>
  <si>
    <t>Ostale usluge</t>
  </si>
  <si>
    <t>Usluge promidžbe i informiranja</t>
  </si>
  <si>
    <t>Ostali prihodi</t>
  </si>
  <si>
    <t>Račun rashoda</t>
  </si>
  <si>
    <t>Hrvatska zaklada za znanost</t>
  </si>
  <si>
    <t>Naziv neprofitne organizacije:</t>
  </si>
  <si>
    <t>Prihodi od imovine</t>
  </si>
  <si>
    <t>Prihodi od donacija</t>
  </si>
  <si>
    <t>PLAN PRIHODA</t>
  </si>
  <si>
    <t>UKUPNO PRIHODI</t>
  </si>
  <si>
    <t>UKUPNO RASHODI</t>
  </si>
  <si>
    <t>Rashodi amortizacije</t>
  </si>
  <si>
    <t>Naknade troškova radnicima</t>
  </si>
  <si>
    <t>Naknade troškova službenih putovanja</t>
  </si>
  <si>
    <t>Naknade ostalim osobama izvan radnog odnosa</t>
  </si>
  <si>
    <t>Naknade za obavljanje aktivnosti</t>
  </si>
  <si>
    <t>Računalne usluge</t>
  </si>
  <si>
    <t>Amortizacija</t>
  </si>
  <si>
    <t>Reprezentacija</t>
  </si>
  <si>
    <t>Članarine</t>
  </si>
  <si>
    <t>Financijski rashodi</t>
  </si>
  <si>
    <t>Negativne tečajne razlike</t>
  </si>
  <si>
    <t>Ostali rashodi</t>
  </si>
  <si>
    <t>0221</t>
  </si>
  <si>
    <t>Iznosi u kunama, bez lipa</t>
  </si>
  <si>
    <t>Neproizvedena dugotrajna imovina</t>
  </si>
  <si>
    <t>Nematerijalna imovina</t>
  </si>
  <si>
    <t>01</t>
  </si>
  <si>
    <t>012</t>
  </si>
  <si>
    <t>02</t>
  </si>
  <si>
    <t>Proizvedena dugotrajna imovina</t>
  </si>
  <si>
    <t>022</t>
  </si>
  <si>
    <t>Postrojenja i oprema</t>
  </si>
  <si>
    <t>026</t>
  </si>
  <si>
    <t>Nematerijalna proizvedena imovina</t>
  </si>
  <si>
    <t>Uredska oprema i namještaj</t>
  </si>
  <si>
    <t>Račun izdatka</t>
  </si>
  <si>
    <t>UKUPNO IZDATCI</t>
  </si>
  <si>
    <t>PLAN RASHODA</t>
  </si>
  <si>
    <t>0124</t>
  </si>
  <si>
    <t>Zatezne kamate</t>
  </si>
  <si>
    <t>Neotpisana vrijednost i drugi rashodi otuđene i rashodovane dugotrajne imovine</t>
  </si>
  <si>
    <t>Stručno usavršavanje radnika</t>
  </si>
  <si>
    <t>Rashodi za radnike</t>
  </si>
  <si>
    <t>Ostali rashodi za radnike</t>
  </si>
  <si>
    <t>Sitni inventar</t>
  </si>
  <si>
    <t>Bankarske usluge i usluge platnog prometa</t>
  </si>
  <si>
    <t xml:space="preserve">Naziv neprofitne organizacije: </t>
  </si>
  <si>
    <t>PLAN NABAVE DUGOTRAJNE IMOVINE</t>
  </si>
  <si>
    <t>Račun prihoda</t>
  </si>
  <si>
    <t>Prihodi od financijske imovine</t>
  </si>
  <si>
    <t>Prihodi od pozitivnih tečajnih razlika</t>
  </si>
  <si>
    <t>Prihodi od donacija iz proračuna</t>
  </si>
  <si>
    <t>Prihodi od donacija iz državnog proračuna (TENURE TRACK)</t>
  </si>
  <si>
    <t>Prihodi od donacija iz državnog proračuna (HRVATSKO-ŠVICARSKI ISTRAŽIVAČKI PROGRAM)</t>
  </si>
  <si>
    <t xml:space="preserve">SVEUKUPNO </t>
  </si>
  <si>
    <t>Naknade članovima u predstavničkim i izvršnim tijelima, povjerenstvima i slično</t>
  </si>
  <si>
    <t>Naknade ostalih troškova</t>
  </si>
  <si>
    <t>Ostali nespomenuti materijalni rashodi</t>
  </si>
  <si>
    <t>Otpisana potraživanja</t>
  </si>
  <si>
    <t>Naknade za prijevoz, za rad na terenu i odvojen život</t>
  </si>
  <si>
    <t>Ostali financijski rashodi</t>
  </si>
  <si>
    <t>Ostali nespomenuti rashodi</t>
  </si>
  <si>
    <t>Doprinosi za zapošljavanje osoba s invaliditetom</t>
  </si>
  <si>
    <t>Ostala prava - ulaganja na tuđoj imovini radi prava korištenja</t>
  </si>
  <si>
    <t>Prihodi od donacija iz državnog proračuna (NEOS sustav)</t>
  </si>
  <si>
    <t>Donacije</t>
  </si>
  <si>
    <t>Tekuće donacije</t>
  </si>
  <si>
    <t>Tekuće donacije iz EU sredstava</t>
  </si>
  <si>
    <t>Prihodi od donacija iz državnog proračuna za EU projekte</t>
  </si>
  <si>
    <t>Prihodi od donacija iz državnog proračuna za EU projekte (ESF - ZNANSTVENA SURADNJA)</t>
  </si>
  <si>
    <t>Prihodi od donacija iz državnog proračuna za EU projekte (ESF - DOKTORANDI)</t>
  </si>
  <si>
    <t>Prihodi od donacija iz državnog proračuna (projekti Zaklade)</t>
  </si>
  <si>
    <t>Prihodi od donacija iz državnog proračuna (doktorandi Zaklade)</t>
  </si>
  <si>
    <t>Prihodi od donacija iz državnog proračuna (projekti Zaklade-poslovanje Zaklade)</t>
  </si>
  <si>
    <t>Prihodi od donacija iz državnog proračuna (doktorandi Zaklade-poslovanje Zaklade)</t>
  </si>
  <si>
    <t>Plan 2021.</t>
  </si>
  <si>
    <t xml:space="preserve">Korištenje prenesenog viška prihoda u 2021. godini </t>
  </si>
  <si>
    <t>Prihodi od inozemnih vlada i međunarodnih organizacija</t>
  </si>
  <si>
    <t>Prihodi od inozemnih vlada i međunarodnih organizacija (CHANSE)</t>
  </si>
  <si>
    <t>Prihodi od inozemnih vlada i međunarodnih organizacija (BlueBio)</t>
  </si>
  <si>
    <t>Prihodi od donacija iz državnog proračuna za EU projekte (BlueBio ERA-NET COFUND)</t>
  </si>
  <si>
    <t>Prihodi od inozemnih vlada i međunarodnih organizacija (QuantERA II)</t>
  </si>
  <si>
    <t>Prihodi od naknade štete i refundacija</t>
  </si>
  <si>
    <t>Prihodi od refundacija</t>
  </si>
  <si>
    <t>Račun 5221 Ukupno preneseni višak prihoda iz prethodnih godina za korištenje u 2021. godini</t>
  </si>
  <si>
    <t xml:space="preserve"> PLAN ZADUŽIVANJA I OTPLATA za 2021. godinu</t>
  </si>
  <si>
    <t>Zaklada će tijekom 2021. godine i dalje imati sklopljen Ugovor o izdavanju i korištenju Business MasterCard kartice (izdane na ime predsjednika Upravnog odbora i izvršne direktorice Zaklade) sa Zagrebačkom bankom d.d. U svrhu osiguranja naplate tražbine Zagrebačke banke d.d. na temelju navedenog Ugovora, Zaklada je Zagrebačkoj banci d.d. bila dužna dostaviti instrument osiguranja odnosno zadužnicu na iznos od 173.580 kuna, a koju Zagrebačka banka d.d. ima pravo zadržati do trenutka raskida Ugovora.</t>
  </si>
  <si>
    <t>Zaklada se tijekom 2021. godine neće dugoročno niti kratkoročno zaduživati te neće imati izdatke po osnovi otplata.</t>
  </si>
  <si>
    <t>Zaklada tijekom 2021. godine neće odobravati zajmove.</t>
  </si>
  <si>
    <t>Razlika između prihoda i rashoda u 2021. godini koja će biti prenesena kao odgođeni prihod u naredna razdoblja</t>
  </si>
  <si>
    <t>Ostatak primljenog predujma iz 2021. godine koji će se prenijeti u naredna razdoblja</t>
  </si>
  <si>
    <t>Kamate na depozite po viđenju (sredstva na bankovnim računima)</t>
  </si>
  <si>
    <t>Prihodi od inozemnih vlada i međunarodnih organizacija (QuantERA)</t>
  </si>
  <si>
    <t>Ostatak odgođenog prihoda iz 2021. godine koji će se prenijeti u naredna razdoblja (pod-aktivnost Projekti)</t>
  </si>
  <si>
    <t>Ostala nematerijalna proizvedena imovina</t>
  </si>
  <si>
    <t>0263</t>
  </si>
  <si>
    <t xml:space="preserve">Ostatak primljenog predujma koji će se prenijeti u naredna razdoblja </t>
  </si>
  <si>
    <t>Naknade za obavljanje aktivnosti vanjskih suradnika</t>
  </si>
  <si>
    <t xml:space="preserve">Manjak prihoda iz prethodnih razdoblja </t>
  </si>
  <si>
    <t>Prihodi od donacija iz proračuna jedinica lokalne i područne (regionalne) samouprave (Grad Opatija)</t>
  </si>
  <si>
    <t>Ostali nespomenuti prihodi (povrati od projekata)</t>
  </si>
  <si>
    <t>Ostali nespomenuti prihodi</t>
  </si>
  <si>
    <t>DRUGI REBALANS FINANCIJSKOG PLANA - Plan prihoda za 2021. godinu (sve aktivnosti Zaklade)</t>
  </si>
  <si>
    <t>predsjednik Upravnog odbora
prof. dr. sc. Nikola Ružinski</t>
  </si>
  <si>
    <t>DRUGA IZMJENA PLANA NABAVE DUGOTRAJNE IMOVINE za 2021. godinu (sve aktivnosti Zaklade)</t>
  </si>
  <si>
    <t xml:space="preserve">DRUGI REBALANS FINANCIJSKOG PLANA - Plan rashoda za 2021. godinu (aktivnost PROJEKTNO FINANCIRANJE ZNANSTVENE DJELATNOSTI - PROJEKTI ZAKLADE) </t>
  </si>
  <si>
    <t>DRUGI REBALANS FINANCIJSKOG PLANA - Plan rashoda za 2021. godinu (aktivnost PROGRAM DOKTORANADA I POSLIJEDOKTORANADA ZAKLADE)</t>
  </si>
  <si>
    <t>DRUGI REBALANS FINANCIJSKOG PLANA - Plan rashoda za 2021. godinu (aktivnost Program suradnje s hrvatskim znanstvenicima u dijaspori "Znanstvena suradnja")</t>
  </si>
  <si>
    <t>DRUGI REBALANS FINANCIJSKOG PLANA - Plan rashoda za 2021. godinu (aktivnost Projekt razvoja karijera mladih istraživača – izobrazba novih doktora znanosti)</t>
  </si>
  <si>
    <t>DRUGI REBALANS FINANCIJSKOG PLANA - Plan rashoda za 2021. godinu (aktivnost Tenure Track Pilot Program)</t>
  </si>
  <si>
    <t>DRUGI REBALANS FINANCIJSKOG PLANA - Plan rashoda za 2021. godinu (aktivnost Hrvatsko- švicarski istraživački program)</t>
  </si>
  <si>
    <t>DRUGI REBALANS FINANCIJSKOG PLANA - Plan rashoda za 2021. godinu (aktivnost "ERA-NET Cofund in Quantum Technologies
(QuantERA)")</t>
  </si>
  <si>
    <t>DRUGI REBALANS FINANCIJSKOG PLANA - Plan rashoda za 2021. godinu (aktivnost "ERA-NET Cofund in Quantum Technologies
(QuantERA II)")</t>
  </si>
  <si>
    <t>DRUGI REBALANS FINANCIJSKOG PLANA - Plan rashoda za 2021. godinu (aktivnost "ERA-NET COFUND CHANSE")</t>
  </si>
  <si>
    <t>DRUGI REBALANS FINANCIJSKOG PLANA - Plan rashoda za 2021. godinu (aktivnost "ERA-NET COFUND projekt Plavo gospodarstvo - Razvoj potencijala vodenih organizama (BlueBio)")</t>
  </si>
  <si>
    <t>0261</t>
  </si>
  <si>
    <t>Ulaganja u računalne programe</t>
  </si>
  <si>
    <t>Ulaganje u računalne programe</t>
  </si>
  <si>
    <t>Višak prihoda za prijenos u naredna razdoblja</t>
  </si>
  <si>
    <t>TTPP ostatak primljenog predujma iz 2021. godine koji će se prenijeti u naredna razdoblja</t>
  </si>
  <si>
    <t>CSRP ostatak primljenog predujma iz 2021. godine koji će se prenijeti u naredna razdoblja</t>
  </si>
  <si>
    <t>QuantERA II ostatak odgođenog prihoda iz 2021. godine koji će se prenijeti u naredna razdoblja (pod-aktivnost Projekti)</t>
  </si>
  <si>
    <t>ERA-NET programi ostatak odgođenog prihoda iz 2021. godine koji će se prenijeti u naredna razdoblja (pod-aktivnost Projekti)</t>
  </si>
  <si>
    <t>Višak prihoda tekuće godine po ovoj aktivnosti</t>
  </si>
  <si>
    <t>Prihodi od donacija iz državnog proračuna</t>
  </si>
  <si>
    <t>Prihodi od donacija iz državnog proračuna i iz proračuna jedinica lokalne i područne (regionalne) samouprave</t>
  </si>
  <si>
    <t>Manjak prihoda tekuće godine po svim aktivnostima</t>
  </si>
  <si>
    <t>ESF-PZS ostatak primljenog predujma iz 2021. godine koji će se prenijeti u naredna razdoblja</t>
  </si>
  <si>
    <t>ESF-DOK ostatak primljenog predujma iz 2021. godine koji će se prenijeti u naredna razdoblja</t>
  </si>
  <si>
    <t>Manjak prihoda po ovoj aktivnosti</t>
  </si>
  <si>
    <t>Višak prihoda po ovoj aktivnosti</t>
  </si>
  <si>
    <t>HRZZ doktorandi ostatak odgođenog prihoda iz 2021. godine koji će se prenijeti u naredna razdoblja</t>
  </si>
  <si>
    <t>Manjak prihoda tekuće godine po ovoj aktivnosti</t>
  </si>
  <si>
    <t xml:space="preserve">Višak prihoda iz prethodnih razdoblja </t>
  </si>
  <si>
    <t xml:space="preserve">Osnovna imovina Zaklade </t>
  </si>
  <si>
    <t>Osnovna imovina Zaklade (dio viška iz prethodnih razdoblja)</t>
  </si>
  <si>
    <t>Manjak prihoda po svim aktivnostima</t>
  </si>
  <si>
    <t>Višak prihoda iz prethodnih razdoblja po svim aktivnostima</t>
  </si>
  <si>
    <t>Preneseni višak prihoda u 2021. godini (po svim aktivnostima)</t>
  </si>
  <si>
    <t>PRERASPODJELA DRUGOG REBALANSA FINANCIJSKOG PLANA - Plan rashoda za 2021. godinu (sve aktivnosti Zaklade)</t>
  </si>
  <si>
    <t>Zdravstvene usluge</t>
  </si>
  <si>
    <t xml:space="preserve">PRERASPODJELA DRUGOG REBALANSA FINANCIJSKOG PLANA - Plan rashoda za 2021. godinu (aktivnost POSLOVANJE ZAKLADE) </t>
  </si>
  <si>
    <t>Preraspodjela 2021.</t>
  </si>
  <si>
    <t>Zagreb, 15.11.2021.</t>
  </si>
  <si>
    <t>Klasa: 110-02/21-01/01</t>
  </si>
  <si>
    <t>Ur. broj: 1-00/01-21-3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</si>
</sst>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_ ;\-#,##0\ 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85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6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sz val="12"/>
      <color indexed="10"/>
      <name val="Times New Roman"/>
      <family val="1"/>
    </font>
    <font>
      <b/>
      <i/>
      <sz val="14"/>
      <color indexed="8"/>
      <name val="Arial"/>
      <family val="2"/>
    </font>
    <font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1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i/>
      <sz val="12"/>
      <color indexed="10"/>
      <name val="Arial"/>
      <family val="2"/>
    </font>
    <font>
      <sz val="14"/>
      <color indexed="8"/>
      <name val="Arial"/>
      <family val="2"/>
    </font>
    <font>
      <b/>
      <sz val="1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rgb="FFFF0000"/>
      <name val="Times New Roman"/>
      <family val="1"/>
    </font>
    <font>
      <b/>
      <i/>
      <sz val="14"/>
      <color theme="1"/>
      <name val="Arial"/>
      <family val="2"/>
    </font>
    <font>
      <sz val="10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1"/>
      <color rgb="FFFF0000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color rgb="FFFF0000"/>
      <name val="Arial"/>
      <family val="2"/>
    </font>
    <font>
      <sz val="14"/>
      <color theme="1"/>
      <name val="Arial"/>
      <family val="2"/>
    </font>
    <font>
      <b/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/>
      <right/>
      <top style="thin"/>
      <bottom/>
    </border>
    <border>
      <left style="medium"/>
      <right style="medium"/>
      <top style="thin"/>
      <bottom/>
    </border>
    <border>
      <left style="medium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/>
    </border>
    <border>
      <left style="thin"/>
      <right style="medium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 style="medium"/>
      <right style="thin"/>
      <top/>
      <bottom style="thin"/>
    </border>
    <border>
      <left/>
      <right/>
      <top style="thin"/>
      <bottom style="thin"/>
    </border>
    <border>
      <left style="medium"/>
      <right>
        <color indexed="63"/>
      </right>
      <top/>
      <bottom style="thin"/>
    </border>
    <border>
      <left style="thin"/>
      <right style="medium"/>
      <top/>
      <bottom style="thin"/>
    </border>
    <border>
      <left style="medium"/>
      <right style="medium"/>
      <top/>
      <bottom/>
    </border>
    <border>
      <left style="medium"/>
      <right style="medium"/>
      <top style="double"/>
      <bottom style="medium"/>
    </border>
    <border>
      <left/>
      <right style="medium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/>
      <top style="medium"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64" fillId="27" borderId="8" applyNumberFormat="0" applyAlignment="0" applyProtection="0"/>
    <xf numFmtId="9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3" fontId="3" fillId="33" borderId="10" xfId="0" applyNumberFormat="1" applyFont="1" applyFill="1" applyBorder="1" applyAlignment="1" quotePrefix="1">
      <alignment horizontal="right" vertical="center" wrapText="1"/>
    </xf>
    <xf numFmtId="3" fontId="68" fillId="33" borderId="0" xfId="0" applyNumberFormat="1" applyFont="1" applyFill="1" applyAlignment="1">
      <alignment/>
    </xf>
    <xf numFmtId="0" fontId="68" fillId="33" borderId="0" xfId="0" applyNumberFormat="1" applyFont="1" applyFill="1" applyAlignment="1">
      <alignment horizontal="center"/>
    </xf>
    <xf numFmtId="0" fontId="69" fillId="33" borderId="0" xfId="0" applyFont="1" applyFill="1" applyAlignment="1">
      <alignment/>
    </xf>
    <xf numFmtId="0" fontId="70" fillId="33" borderId="0" xfId="0" applyFont="1" applyFill="1" applyAlignment="1">
      <alignment horizontal="center" wrapText="1"/>
    </xf>
    <xf numFmtId="3" fontId="71" fillId="33" borderId="0" xfId="0" applyNumberFormat="1" applyFont="1" applyFill="1" applyBorder="1" applyAlignment="1">
      <alignment horizontal="right"/>
    </xf>
    <xf numFmtId="3" fontId="71" fillId="33" borderId="0" xfId="0" applyNumberFormat="1" applyFont="1" applyFill="1" applyBorder="1" applyAlignment="1">
      <alignment/>
    </xf>
    <xf numFmtId="3" fontId="68" fillId="33" borderId="0" xfId="0" applyNumberFormat="1" applyFont="1" applyFill="1" applyAlignment="1">
      <alignment/>
    </xf>
    <xf numFmtId="3" fontId="68" fillId="33" borderId="0" xfId="0" applyNumberFormat="1" applyFont="1" applyFill="1" applyBorder="1" applyAlignment="1">
      <alignment/>
    </xf>
    <xf numFmtId="3" fontId="72" fillId="33" borderId="11" xfId="0" applyNumberFormat="1" applyFont="1" applyFill="1" applyBorder="1" applyAlignment="1" quotePrefix="1">
      <alignment horizontal="right" wrapText="1"/>
    </xf>
    <xf numFmtId="3" fontId="73" fillId="33" borderId="12" xfId="0" applyNumberFormat="1" applyFont="1" applyFill="1" applyBorder="1" applyAlignment="1">
      <alignment vertical="center"/>
    </xf>
    <xf numFmtId="3" fontId="72" fillId="33" borderId="13" xfId="0" applyNumberFormat="1" applyFont="1" applyFill="1" applyBorder="1" applyAlignment="1">
      <alignment/>
    </xf>
    <xf numFmtId="3" fontId="74" fillId="33" borderId="14" xfId="0" applyNumberFormat="1" applyFont="1" applyFill="1" applyBorder="1" applyAlignment="1">
      <alignment horizontal="center" vertical="center"/>
    </xf>
    <xf numFmtId="3" fontId="72" fillId="33" borderId="10" xfId="0" applyNumberFormat="1" applyFont="1" applyFill="1" applyBorder="1" applyAlignment="1" quotePrefix="1">
      <alignment horizontal="right" vertical="center" wrapText="1"/>
    </xf>
    <xf numFmtId="3" fontId="71" fillId="33" borderId="14" xfId="0" applyNumberFormat="1" applyFont="1" applyFill="1" applyBorder="1" applyAlignment="1">
      <alignment vertical="center"/>
    </xf>
    <xf numFmtId="3" fontId="72" fillId="33" borderId="0" xfId="0" applyNumberFormat="1" applyFont="1" applyFill="1" applyBorder="1" applyAlignment="1">
      <alignment horizontal="left" wrapText="1"/>
    </xf>
    <xf numFmtId="3" fontId="72" fillId="33" borderId="0" xfId="0" applyNumberFormat="1" applyFont="1" applyFill="1" applyBorder="1" applyAlignment="1">
      <alignment vertical="center"/>
    </xf>
    <xf numFmtId="0" fontId="71" fillId="33" borderId="15" xfId="0" applyFont="1" applyFill="1" applyBorder="1" applyAlignment="1">
      <alignment horizontal="center" vertical="center"/>
    </xf>
    <xf numFmtId="0" fontId="71" fillId="33" borderId="16" xfId="0" applyFont="1" applyFill="1" applyBorder="1" applyAlignment="1">
      <alignment horizontal="left" vertical="center" wrapText="1"/>
    </xf>
    <xf numFmtId="3" fontId="71" fillId="33" borderId="10" xfId="0" applyNumberFormat="1" applyFont="1" applyFill="1" applyBorder="1" applyAlignment="1">
      <alignment horizontal="right" vertical="center"/>
    </xf>
    <xf numFmtId="0" fontId="74" fillId="33" borderId="15" xfId="0" applyFont="1" applyFill="1" applyBorder="1" applyAlignment="1">
      <alignment horizontal="center" vertical="center"/>
    </xf>
    <xf numFmtId="0" fontId="74" fillId="33" borderId="16" xfId="0" applyFont="1" applyFill="1" applyBorder="1" applyAlignment="1">
      <alignment horizontal="left" vertical="center" wrapText="1"/>
    </xf>
    <xf numFmtId="3" fontId="74" fillId="33" borderId="10" xfId="0" applyNumberFormat="1" applyFont="1" applyFill="1" applyBorder="1" applyAlignment="1">
      <alignment horizontal="right" vertical="center"/>
    </xf>
    <xf numFmtId="0" fontId="72" fillId="33" borderId="15" xfId="0" applyFont="1" applyFill="1" applyBorder="1" applyAlignment="1">
      <alignment horizontal="center"/>
    </xf>
    <xf numFmtId="0" fontId="72" fillId="33" borderId="16" xfId="0" applyFont="1" applyFill="1" applyBorder="1" applyAlignment="1">
      <alignment horizontal="left" wrapText="1"/>
    </xf>
    <xf numFmtId="3" fontId="72" fillId="33" borderId="10" xfId="0" applyNumberFormat="1" applyFont="1" applyFill="1" applyBorder="1" applyAlignment="1">
      <alignment horizontal="right"/>
    </xf>
    <xf numFmtId="0" fontId="74" fillId="33" borderId="15" xfId="0" applyFont="1" applyFill="1" applyBorder="1" applyAlignment="1">
      <alignment horizontal="center"/>
    </xf>
    <xf numFmtId="0" fontId="74" fillId="33" borderId="16" xfId="0" applyFont="1" applyFill="1" applyBorder="1" applyAlignment="1">
      <alignment horizontal="left" wrapText="1"/>
    </xf>
    <xf numFmtId="3" fontId="74" fillId="33" borderId="10" xfId="0" applyNumberFormat="1" applyFont="1" applyFill="1" applyBorder="1" applyAlignment="1">
      <alignment horizontal="right"/>
    </xf>
    <xf numFmtId="3" fontId="4" fillId="33" borderId="0" xfId="0" applyNumberFormat="1" applyFont="1" applyFill="1" applyAlignment="1">
      <alignment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left" vertical="center" wrapText="1"/>
    </xf>
    <xf numFmtId="3" fontId="72" fillId="33" borderId="10" xfId="0" applyNumberFormat="1" applyFont="1" applyFill="1" applyBorder="1" applyAlignment="1">
      <alignment horizontal="right" vertical="center"/>
    </xf>
    <xf numFmtId="3" fontId="75" fillId="33" borderId="17" xfId="0" applyNumberFormat="1" applyFont="1" applyFill="1" applyBorder="1" applyAlignment="1">
      <alignment wrapText="1"/>
    </xf>
    <xf numFmtId="0" fontId="72" fillId="33" borderId="15" xfId="0" applyFont="1" applyFill="1" applyBorder="1" applyAlignment="1">
      <alignment horizontal="center" vertical="center"/>
    </xf>
    <xf numFmtId="0" fontId="72" fillId="33" borderId="16" xfId="0" applyFont="1" applyFill="1" applyBorder="1" applyAlignment="1">
      <alignment horizontal="left" vertical="center" wrapText="1"/>
    </xf>
    <xf numFmtId="0" fontId="71" fillId="33" borderId="18" xfId="0" applyFont="1" applyFill="1" applyBorder="1" applyAlignment="1">
      <alignment horizontal="left" vertical="center" wrapText="1"/>
    </xf>
    <xf numFmtId="0" fontId="74" fillId="33" borderId="18" xfId="0" applyFont="1" applyFill="1" applyBorder="1" applyAlignment="1">
      <alignment horizontal="left" vertical="center" wrapText="1"/>
    </xf>
    <xf numFmtId="0" fontId="72" fillId="33" borderId="19" xfId="0" applyFont="1" applyFill="1" applyBorder="1" applyAlignment="1">
      <alignment horizontal="center" vertical="center"/>
    </xf>
    <xf numFmtId="0" fontId="72" fillId="33" borderId="20" xfId="0" applyFont="1" applyFill="1" applyBorder="1" applyAlignment="1">
      <alignment horizontal="left" vertical="center" wrapText="1"/>
    </xf>
    <xf numFmtId="3" fontId="72" fillId="33" borderId="21" xfId="0" applyNumberFormat="1" applyFont="1" applyFill="1" applyBorder="1" applyAlignment="1">
      <alignment horizontal="right" vertical="center"/>
    </xf>
    <xf numFmtId="0" fontId="9" fillId="33" borderId="19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left" vertical="center" wrapText="1"/>
    </xf>
    <xf numFmtId="0" fontId="2" fillId="33" borderId="1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left" vertical="center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left" vertical="center" wrapText="1"/>
    </xf>
    <xf numFmtId="3" fontId="71" fillId="33" borderId="14" xfId="0" applyNumberFormat="1" applyFont="1" applyFill="1" applyBorder="1" applyAlignment="1">
      <alignment horizontal="right" vertical="center"/>
    </xf>
    <xf numFmtId="3" fontId="71" fillId="33" borderId="0" xfId="0" applyNumberFormat="1" applyFont="1" applyFill="1" applyBorder="1" applyAlignment="1">
      <alignment horizontal="center" vertical="center"/>
    </xf>
    <xf numFmtId="3" fontId="71" fillId="33" borderId="0" xfId="0" applyNumberFormat="1" applyFont="1" applyFill="1" applyBorder="1" applyAlignment="1" quotePrefix="1">
      <alignment horizontal="center" vertical="center"/>
    </xf>
    <xf numFmtId="4" fontId="71" fillId="33" borderId="0" xfId="0" applyNumberFormat="1" applyFont="1" applyFill="1" applyBorder="1" applyAlignment="1">
      <alignment horizontal="right" vertical="center"/>
    </xf>
    <xf numFmtId="3" fontId="72" fillId="33" borderId="14" xfId="0" applyNumberFormat="1" applyFont="1" applyFill="1" applyBorder="1" applyAlignment="1">
      <alignment vertical="center"/>
    </xf>
    <xf numFmtId="3" fontId="76" fillId="33" borderId="14" xfId="0" applyNumberFormat="1" applyFont="1" applyFill="1" applyBorder="1" applyAlignment="1">
      <alignment vertical="center"/>
    </xf>
    <xf numFmtId="3" fontId="76" fillId="33" borderId="0" xfId="0" applyNumberFormat="1" applyFont="1" applyFill="1" applyBorder="1" applyAlignment="1">
      <alignment horizontal="left" wrapText="1"/>
    </xf>
    <xf numFmtId="3" fontId="76" fillId="33" borderId="0" xfId="0" applyNumberFormat="1" applyFont="1" applyFill="1" applyBorder="1" applyAlignment="1">
      <alignment vertical="center"/>
    </xf>
    <xf numFmtId="3" fontId="68" fillId="33" borderId="0" xfId="0" applyNumberFormat="1" applyFont="1" applyFill="1" applyAlignment="1">
      <alignment horizontal="center"/>
    </xf>
    <xf numFmtId="3" fontId="3" fillId="33" borderId="11" xfId="0" applyNumberFormat="1" applyFont="1" applyFill="1" applyBorder="1" applyAlignment="1" quotePrefix="1">
      <alignment horizontal="right" wrapText="1"/>
    </xf>
    <xf numFmtId="49" fontId="9" fillId="33" borderId="15" xfId="0" applyNumberFormat="1" applyFont="1" applyFill="1" applyBorder="1" applyAlignment="1">
      <alignment horizontal="center" vertical="center"/>
    </xf>
    <xf numFmtId="0" fontId="9" fillId="33" borderId="18" xfId="0" applyFont="1" applyFill="1" applyBorder="1" applyAlignment="1">
      <alignment horizontal="left" vertical="center" wrapText="1"/>
    </xf>
    <xf numFmtId="49" fontId="3" fillId="33" borderId="19" xfId="0" applyNumberFormat="1" applyFont="1" applyFill="1" applyBorder="1" applyAlignment="1">
      <alignment horizontal="center" vertical="center"/>
    </xf>
    <xf numFmtId="3" fontId="3" fillId="33" borderId="21" xfId="0" applyNumberFormat="1" applyFont="1" applyFill="1" applyBorder="1" applyAlignment="1">
      <alignment horizontal="right" vertical="center"/>
    </xf>
    <xf numFmtId="3" fontId="9" fillId="33" borderId="14" xfId="0" applyNumberFormat="1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center" vertical="center"/>
    </xf>
    <xf numFmtId="3" fontId="9" fillId="33" borderId="0" xfId="0" applyNumberFormat="1" applyFont="1" applyFill="1" applyBorder="1" applyAlignment="1" quotePrefix="1">
      <alignment horizontal="center" vertical="center"/>
    </xf>
    <xf numFmtId="0" fontId="4" fillId="33" borderId="0" xfId="0" applyNumberFormat="1" applyFont="1" applyFill="1" applyAlignment="1">
      <alignment horizontal="center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 horizontal="center" wrapText="1"/>
    </xf>
    <xf numFmtId="3" fontId="9" fillId="33" borderId="0" xfId="0" applyNumberFormat="1" applyFont="1" applyFill="1" applyBorder="1" applyAlignment="1">
      <alignment horizontal="right"/>
    </xf>
    <xf numFmtId="3" fontId="9" fillId="33" borderId="0" xfId="0" applyNumberFormat="1" applyFont="1" applyFill="1" applyBorder="1" applyAlignment="1">
      <alignment/>
    </xf>
    <xf numFmtId="3" fontId="4" fillId="33" borderId="0" xfId="0" applyNumberFormat="1" applyFont="1" applyFill="1" applyAlignment="1">
      <alignment/>
    </xf>
    <xf numFmtId="3" fontId="4" fillId="33" borderId="0" xfId="0" applyNumberFormat="1" applyFont="1" applyFill="1" applyBorder="1" applyAlignment="1">
      <alignment/>
    </xf>
    <xf numFmtId="3" fontId="7" fillId="33" borderId="12" xfId="0" applyNumberFormat="1" applyFont="1" applyFill="1" applyBorder="1" applyAlignment="1">
      <alignment vertical="center"/>
    </xf>
    <xf numFmtId="3" fontId="3" fillId="33" borderId="13" xfId="0" applyNumberFormat="1" applyFont="1" applyFill="1" applyBorder="1" applyAlignment="1">
      <alignment/>
    </xf>
    <xf numFmtId="3" fontId="2" fillId="33" borderId="14" xfId="0" applyNumberFormat="1" applyFont="1" applyFill="1" applyBorder="1" applyAlignment="1">
      <alignment horizontal="center" vertical="center"/>
    </xf>
    <xf numFmtId="3" fontId="9" fillId="33" borderId="14" xfId="0" applyNumberFormat="1" applyFont="1" applyFill="1" applyBorder="1" applyAlignment="1">
      <alignment vertical="center"/>
    </xf>
    <xf numFmtId="3" fontId="3" fillId="33" borderId="0" xfId="0" applyNumberFormat="1" applyFont="1" applyFill="1" applyBorder="1" applyAlignment="1">
      <alignment horizontal="left" wrapText="1"/>
    </xf>
    <xf numFmtId="3" fontId="3" fillId="33" borderId="0" xfId="0" applyNumberFormat="1" applyFont="1" applyFill="1" applyBorder="1" applyAlignment="1">
      <alignment vertical="center"/>
    </xf>
    <xf numFmtId="0" fontId="9" fillId="33" borderId="22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left" vertic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 wrapText="1"/>
    </xf>
    <xf numFmtId="0" fontId="3" fillId="33" borderId="22" xfId="0" applyFont="1" applyFill="1" applyBorder="1" applyAlignment="1">
      <alignment horizontal="center" vertical="center"/>
    </xf>
    <xf numFmtId="0" fontId="3" fillId="33" borderId="23" xfId="0" applyFont="1" applyFill="1" applyBorder="1" applyAlignment="1">
      <alignment horizontal="left" vertical="center" wrapText="1"/>
    </xf>
    <xf numFmtId="3" fontId="71" fillId="33" borderId="0" xfId="0" applyNumberFormat="1" applyFont="1" applyFill="1" applyBorder="1" applyAlignment="1">
      <alignment horizontal="right" vertical="center"/>
    </xf>
    <xf numFmtId="3" fontId="9" fillId="33" borderId="0" xfId="0" applyNumberFormat="1" applyFont="1" applyFill="1" applyBorder="1" applyAlignment="1">
      <alignment horizontal="left" wrapText="1"/>
    </xf>
    <xf numFmtId="3" fontId="9" fillId="33" borderId="0" xfId="0" applyNumberFormat="1" applyFont="1" applyFill="1" applyBorder="1" applyAlignment="1">
      <alignment vertical="center"/>
    </xf>
    <xf numFmtId="4" fontId="9" fillId="33" borderId="0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4" fontId="3" fillId="33" borderId="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right" vertical="center"/>
    </xf>
    <xf numFmtId="0" fontId="72" fillId="33" borderId="22" xfId="0" applyFont="1" applyFill="1" applyBorder="1" applyAlignment="1">
      <alignment horizontal="center" vertical="center"/>
    </xf>
    <xf numFmtId="3" fontId="2" fillId="33" borderId="10" xfId="0" applyNumberFormat="1" applyFont="1" applyFill="1" applyBorder="1" applyAlignment="1">
      <alignment horizontal="right" vertical="center"/>
    </xf>
    <xf numFmtId="3" fontId="13" fillId="33" borderId="0" xfId="0" applyNumberFormat="1" applyFont="1" applyFill="1" applyAlignment="1">
      <alignment/>
    </xf>
    <xf numFmtId="0" fontId="13" fillId="33" borderId="0" xfId="0" applyNumberFormat="1" applyFont="1" applyFill="1" applyAlignment="1">
      <alignment horizontal="center"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3" fontId="3" fillId="33" borderId="0" xfId="0" applyNumberFormat="1" applyFont="1" applyFill="1" applyAlignment="1">
      <alignment/>
    </xf>
    <xf numFmtId="3" fontId="2" fillId="33" borderId="14" xfId="0" applyNumberFormat="1" applyFont="1" applyFill="1" applyBorder="1" applyAlignment="1">
      <alignment horizontal="center" vertical="center" wrapText="1"/>
    </xf>
    <xf numFmtId="3" fontId="3" fillId="33" borderId="24" xfId="0" applyNumberFormat="1" applyFont="1" applyFill="1" applyBorder="1" applyAlignment="1" quotePrefix="1">
      <alignment vertical="center" wrapText="1"/>
    </xf>
    <xf numFmtId="0" fontId="3" fillId="33" borderId="18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3" fontId="2" fillId="33" borderId="0" xfId="0" applyNumberFormat="1" applyFont="1" applyFill="1" applyBorder="1" applyAlignment="1">
      <alignment horizontal="left" wrapText="1"/>
    </xf>
    <xf numFmtId="3" fontId="2" fillId="33" borderId="0" xfId="0" applyNumberFormat="1" applyFont="1" applyFill="1" applyBorder="1" applyAlignment="1">
      <alignment vertical="center"/>
    </xf>
    <xf numFmtId="3" fontId="9" fillId="33" borderId="0" xfId="0" applyNumberFormat="1" applyFont="1" applyFill="1" applyBorder="1" applyAlignment="1">
      <alignment horizontal="left" vertical="center" wrapText="1"/>
    </xf>
    <xf numFmtId="3" fontId="3" fillId="33" borderId="25" xfId="0" applyNumberFormat="1" applyFont="1" applyFill="1" applyBorder="1" applyAlignment="1">
      <alignment vertical="center"/>
    </xf>
    <xf numFmtId="3" fontId="3" fillId="33" borderId="26" xfId="0" applyNumberFormat="1" applyFont="1" applyFill="1" applyBorder="1" applyAlignment="1" quotePrefix="1">
      <alignment vertical="center" wrapText="1"/>
    </xf>
    <xf numFmtId="0" fontId="77" fillId="33" borderId="0" xfId="0" applyFont="1" applyFill="1" applyAlignment="1">
      <alignment/>
    </xf>
    <xf numFmtId="0" fontId="9" fillId="33" borderId="15" xfId="0" applyFont="1" applyFill="1" applyBorder="1" applyAlignment="1">
      <alignment horizontal="center" vertical="center"/>
    </xf>
    <xf numFmtId="3" fontId="9" fillId="33" borderId="10" xfId="0" applyNumberFormat="1" applyFont="1" applyFill="1" applyBorder="1" applyAlignment="1">
      <alignment horizontal="right" vertical="center"/>
    </xf>
    <xf numFmtId="3" fontId="11" fillId="33" borderId="0" xfId="0" applyNumberFormat="1" applyFont="1" applyFill="1" applyBorder="1" applyAlignment="1">
      <alignment horizontal="left"/>
    </xf>
    <xf numFmtId="3" fontId="11" fillId="33" borderId="0" xfId="0" applyNumberFormat="1" applyFont="1" applyFill="1" applyBorder="1" applyAlignment="1" quotePrefix="1">
      <alignment horizontal="left"/>
    </xf>
    <xf numFmtId="0" fontId="3" fillId="33" borderId="15" xfId="0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 vertical="center"/>
    </xf>
    <xf numFmtId="3" fontId="71" fillId="33" borderId="0" xfId="0" applyNumberFormat="1" applyFont="1" applyFill="1" applyBorder="1" applyAlignment="1">
      <alignment vertical="center"/>
    </xf>
    <xf numFmtId="0" fontId="71" fillId="33" borderId="22" xfId="0" applyFont="1" applyFill="1" applyBorder="1" applyAlignment="1">
      <alignment horizontal="center" vertical="center"/>
    </xf>
    <xf numFmtId="0" fontId="74" fillId="33" borderId="22" xfId="0" applyFont="1" applyFill="1" applyBorder="1" applyAlignment="1">
      <alignment horizontal="center" vertical="center"/>
    </xf>
    <xf numFmtId="0" fontId="72" fillId="33" borderId="22" xfId="0" applyFont="1" applyFill="1" applyBorder="1" applyAlignment="1">
      <alignment horizontal="center"/>
    </xf>
    <xf numFmtId="0" fontId="74" fillId="33" borderId="22" xfId="0" applyFont="1" applyFill="1" applyBorder="1" applyAlignment="1">
      <alignment horizontal="center"/>
    </xf>
    <xf numFmtId="0" fontId="72" fillId="33" borderId="27" xfId="0" applyFont="1" applyFill="1" applyBorder="1" applyAlignment="1">
      <alignment horizontal="center" vertical="center"/>
    </xf>
    <xf numFmtId="0" fontId="72" fillId="33" borderId="28" xfId="0" applyFont="1" applyFill="1" applyBorder="1" applyAlignment="1">
      <alignment horizontal="left" vertical="center" wrapText="1"/>
    </xf>
    <xf numFmtId="0" fontId="72" fillId="33" borderId="23" xfId="0" applyFont="1" applyFill="1" applyBorder="1" applyAlignment="1">
      <alignment horizontal="left" vertical="center" wrapText="1"/>
    </xf>
    <xf numFmtId="0" fontId="11" fillId="33" borderId="0" xfId="0" applyFont="1" applyFill="1" applyAlignment="1">
      <alignment vertical="center"/>
    </xf>
    <xf numFmtId="0" fontId="69" fillId="33" borderId="0" xfId="0" applyFont="1" applyFill="1" applyAlignment="1">
      <alignment horizontal="center" vertical="center" wrapText="1"/>
    </xf>
    <xf numFmtId="0" fontId="74" fillId="33" borderId="0" xfId="0" applyFont="1" applyFill="1" applyAlignment="1">
      <alignment vertical="center"/>
    </xf>
    <xf numFmtId="3" fontId="2" fillId="33" borderId="0" xfId="0" applyNumberFormat="1" applyFont="1" applyFill="1" applyBorder="1" applyAlignment="1">
      <alignment horizontal="right" vertical="center"/>
    </xf>
    <xf numFmtId="0" fontId="11" fillId="33" borderId="0" xfId="0" applyFont="1" applyFill="1" applyBorder="1" applyAlignment="1">
      <alignment horizontal="left" vertical="center"/>
    </xf>
    <xf numFmtId="0" fontId="0" fillId="33" borderId="0" xfId="0" applyFont="1" applyFill="1" applyAlignment="1">
      <alignment horizontal="center"/>
    </xf>
    <xf numFmtId="0" fontId="2" fillId="33" borderId="29" xfId="0" applyFont="1" applyFill="1" applyBorder="1" applyAlignment="1">
      <alignment horizontal="left" vertical="center" wrapText="1"/>
    </xf>
    <xf numFmtId="49" fontId="3" fillId="33" borderId="15" xfId="0" applyNumberFormat="1" applyFont="1" applyFill="1" applyBorder="1" applyAlignment="1">
      <alignment horizontal="center" vertical="center"/>
    </xf>
    <xf numFmtId="3" fontId="2" fillId="33" borderId="21" xfId="0" applyNumberFormat="1" applyFont="1" applyFill="1" applyBorder="1" applyAlignment="1">
      <alignment horizontal="right" vertical="center"/>
    </xf>
    <xf numFmtId="0" fontId="10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wrapText="1"/>
    </xf>
    <xf numFmtId="3" fontId="5" fillId="33" borderId="0" xfId="0" applyNumberFormat="1" applyFont="1" applyFill="1" applyBorder="1" applyAlignment="1" quotePrefix="1">
      <alignment horizontal="left"/>
    </xf>
    <xf numFmtId="0" fontId="8" fillId="33" borderId="0" xfId="0" applyFont="1" applyFill="1" applyAlignment="1">
      <alignment horizontal="right"/>
    </xf>
    <xf numFmtId="3" fontId="4" fillId="33" borderId="0" xfId="0" applyNumberFormat="1" applyFont="1" applyFill="1" applyAlignment="1">
      <alignment horizontal="left"/>
    </xf>
    <xf numFmtId="3" fontId="4" fillId="33" borderId="0" xfId="0" applyNumberFormat="1" applyFont="1" applyFill="1" applyAlignment="1">
      <alignment horizontal="center" vertical="center" wrapText="1"/>
    </xf>
    <xf numFmtId="0" fontId="3" fillId="33" borderId="18" xfId="0" applyFont="1" applyFill="1" applyBorder="1" applyAlignment="1">
      <alignment horizontal="left" wrapText="1"/>
    </xf>
    <xf numFmtId="0" fontId="3" fillId="33" borderId="30" xfId="0" applyFont="1" applyFill="1" applyBorder="1" applyAlignment="1">
      <alignment horizontal="left" vertical="center" wrapText="1"/>
    </xf>
    <xf numFmtId="0" fontId="2" fillId="33" borderId="31" xfId="0" applyFont="1" applyFill="1" applyBorder="1" applyAlignment="1">
      <alignment horizontal="center" vertical="center"/>
    </xf>
    <xf numFmtId="3" fontId="74" fillId="33" borderId="24" xfId="0" applyNumberFormat="1" applyFont="1" applyFill="1" applyBorder="1" applyAlignment="1">
      <alignment horizontal="right" vertical="center"/>
    </xf>
    <xf numFmtId="0" fontId="9" fillId="33" borderId="30" xfId="0" applyFont="1" applyFill="1" applyBorder="1" applyAlignment="1">
      <alignment horizontal="left" vertical="center" wrapText="1"/>
    </xf>
    <xf numFmtId="3" fontId="71" fillId="33" borderId="21" xfId="0" applyNumberFormat="1" applyFont="1" applyFill="1" applyBorder="1" applyAlignment="1">
      <alignment horizontal="right" vertical="center"/>
    </xf>
    <xf numFmtId="0" fontId="3" fillId="33" borderId="32" xfId="0" applyFont="1" applyFill="1" applyBorder="1" applyAlignment="1">
      <alignment horizontal="left" vertical="center" wrapText="1"/>
    </xf>
    <xf numFmtId="49" fontId="9" fillId="33" borderId="31" xfId="0" applyNumberFormat="1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left" vertical="center" wrapText="1"/>
    </xf>
    <xf numFmtId="3" fontId="9" fillId="33" borderId="24" xfId="0" applyNumberFormat="1" applyFont="1" applyFill="1" applyBorder="1" applyAlignment="1">
      <alignment horizontal="right" vertic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 vertical="center"/>
    </xf>
    <xf numFmtId="0" fontId="74" fillId="33" borderId="0" xfId="0" applyFont="1" applyFill="1" applyAlignment="1">
      <alignment/>
    </xf>
    <xf numFmtId="0" fontId="3" fillId="33" borderId="0" xfId="0" applyFont="1" applyFill="1" applyAlignment="1">
      <alignment horizontal="right"/>
    </xf>
    <xf numFmtId="3" fontId="78" fillId="33" borderId="0" xfId="0" applyNumberFormat="1" applyFont="1" applyFill="1" applyBorder="1" applyAlignment="1">
      <alignment vertical="center"/>
    </xf>
    <xf numFmtId="3" fontId="79" fillId="33" borderId="0" xfId="0" applyNumberFormat="1" applyFont="1" applyFill="1" applyBorder="1" applyAlignment="1">
      <alignment vertical="center"/>
    </xf>
    <xf numFmtId="49" fontId="2" fillId="33" borderId="31" xfId="0" applyNumberFormat="1" applyFont="1" applyFill="1" applyBorder="1" applyAlignment="1">
      <alignment horizontal="center" vertical="center"/>
    </xf>
    <xf numFmtId="3" fontId="2" fillId="33" borderId="24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3" fontId="12" fillId="33" borderId="14" xfId="0" applyNumberFormat="1" applyFont="1" applyFill="1" applyBorder="1" applyAlignment="1">
      <alignment vertical="center"/>
    </xf>
    <xf numFmtId="3" fontId="3" fillId="33" borderId="24" xfId="0" applyNumberFormat="1" applyFont="1" applyFill="1" applyBorder="1" applyAlignment="1">
      <alignment horizontal="right" vertical="center"/>
    </xf>
    <xf numFmtId="0" fontId="9" fillId="33" borderId="0" xfId="0" applyFont="1" applyFill="1" applyBorder="1" applyAlignment="1">
      <alignment horizontal="left" vertical="center" wrapText="1"/>
    </xf>
    <xf numFmtId="3" fontId="71" fillId="33" borderId="0" xfId="0" applyNumberFormat="1" applyFont="1" applyFill="1" applyBorder="1" applyAlignment="1">
      <alignment horizontal="left" vertical="center" wrapText="1"/>
    </xf>
    <xf numFmtId="3" fontId="9" fillId="33" borderId="21" xfId="0" applyNumberFormat="1" applyFont="1" applyFill="1" applyBorder="1" applyAlignment="1">
      <alignment horizontal="right" vertical="center"/>
    </xf>
    <xf numFmtId="3" fontId="11" fillId="33" borderId="0" xfId="0" applyNumberFormat="1" applyFont="1" applyFill="1" applyBorder="1" applyAlignment="1">
      <alignment/>
    </xf>
    <xf numFmtId="3" fontId="11" fillId="33" borderId="0" xfId="0" applyNumberFormat="1" applyFont="1" applyFill="1" applyBorder="1" applyAlignment="1" quotePrefix="1">
      <alignment/>
    </xf>
    <xf numFmtId="0" fontId="2" fillId="33" borderId="33" xfId="0" applyNumberFormat="1" applyFont="1" applyFill="1" applyBorder="1" applyAlignment="1">
      <alignment horizontal="center" vertical="center" wrapText="1"/>
    </xf>
    <xf numFmtId="0" fontId="2" fillId="33" borderId="34" xfId="0" applyNumberFormat="1" applyFont="1" applyFill="1" applyBorder="1" applyAlignment="1">
      <alignment horizontal="left" vertical="center" wrapText="1"/>
    </xf>
    <xf numFmtId="3" fontId="74" fillId="33" borderId="24" xfId="0" applyNumberFormat="1" applyFont="1" applyFill="1" applyBorder="1" applyAlignment="1">
      <alignment horizontal="right" vertical="center" wrapText="1"/>
    </xf>
    <xf numFmtId="0" fontId="2" fillId="33" borderId="22" xfId="0" applyNumberFormat="1" applyFont="1" applyFill="1" applyBorder="1" applyAlignment="1">
      <alignment horizontal="center" vertical="center" wrapText="1"/>
    </xf>
    <xf numFmtId="0" fontId="2" fillId="33" borderId="16" xfId="0" applyNumberFormat="1" applyFont="1" applyFill="1" applyBorder="1" applyAlignment="1">
      <alignment horizontal="left" vertical="center" wrapText="1"/>
    </xf>
    <xf numFmtId="0" fontId="3" fillId="33" borderId="22" xfId="0" applyNumberFormat="1" applyFont="1" applyFill="1" applyBorder="1" applyAlignment="1">
      <alignment horizontal="center" vertical="center" wrapText="1"/>
    </xf>
    <xf numFmtId="0" fontId="3" fillId="33" borderId="16" xfId="0" applyNumberFormat="1" applyFont="1" applyFill="1" applyBorder="1" applyAlignment="1">
      <alignment horizontal="left" vertical="center" wrapText="1"/>
    </xf>
    <xf numFmtId="3" fontId="3" fillId="33" borderId="24" xfId="0" applyNumberFormat="1" applyFont="1" applyFill="1" applyBorder="1" applyAlignment="1">
      <alignment horizontal="right" vertical="center" wrapText="1"/>
    </xf>
    <xf numFmtId="3" fontId="3" fillId="33" borderId="35" xfId="0" applyNumberFormat="1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3" fontId="2" fillId="33" borderId="35" xfId="0" applyNumberFormat="1" applyFont="1" applyFill="1" applyBorder="1" applyAlignment="1">
      <alignment horizontal="right" vertical="center" wrapText="1"/>
    </xf>
    <xf numFmtId="3" fontId="3" fillId="33" borderId="0" xfId="0" applyNumberFormat="1" applyFont="1" applyFill="1" applyAlignment="1">
      <alignment/>
    </xf>
    <xf numFmtId="0" fontId="80" fillId="33" borderId="0" xfId="0" applyFont="1" applyFill="1" applyAlignment="1">
      <alignment/>
    </xf>
    <xf numFmtId="3" fontId="3" fillId="33" borderId="21" xfId="0" applyNumberFormat="1" applyFont="1" applyFill="1" applyBorder="1" applyAlignment="1">
      <alignment horizontal="right" vertical="center" wrapText="1"/>
    </xf>
    <xf numFmtId="0" fontId="2" fillId="33" borderId="27" xfId="0" applyNumberFormat="1" applyFont="1" applyFill="1" applyBorder="1" applyAlignment="1">
      <alignment horizontal="center" vertical="center"/>
    </xf>
    <xf numFmtId="0" fontId="2" fillId="33" borderId="28" xfId="0" applyNumberFormat="1" applyFont="1" applyFill="1" applyBorder="1" applyAlignment="1">
      <alignment horizontal="left" vertical="center"/>
    </xf>
    <xf numFmtId="0" fontId="3" fillId="33" borderId="22" xfId="0" applyNumberFormat="1" applyFont="1" applyFill="1" applyBorder="1" applyAlignment="1">
      <alignment horizontal="center" vertical="center"/>
    </xf>
    <xf numFmtId="0" fontId="3" fillId="33" borderId="16" xfId="0" applyNumberFormat="1" applyFont="1" applyFill="1" applyBorder="1" applyAlignment="1">
      <alignment horizontal="left" vertical="center"/>
    </xf>
    <xf numFmtId="3" fontId="2" fillId="33" borderId="14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horizontal="center"/>
    </xf>
    <xf numFmtId="4" fontId="3" fillId="33" borderId="0" xfId="0" applyNumberFormat="1" applyFont="1" applyFill="1" applyAlignment="1">
      <alignment/>
    </xf>
    <xf numFmtId="3" fontId="3" fillId="33" borderId="36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27" xfId="0" applyNumberFormat="1" applyFont="1" applyFill="1" applyBorder="1" applyAlignment="1">
      <alignment horizontal="center" vertical="center"/>
    </xf>
    <xf numFmtId="0" fontId="3" fillId="33" borderId="28" xfId="0" applyNumberFormat="1" applyFont="1" applyFill="1" applyBorder="1" applyAlignment="1">
      <alignment horizontal="left" vertical="center"/>
    </xf>
    <xf numFmtId="0" fontId="2" fillId="0" borderId="27" xfId="0" applyNumberFormat="1" applyFont="1" applyFill="1" applyBorder="1" applyAlignment="1">
      <alignment horizontal="center" vertical="center"/>
    </xf>
    <xf numFmtId="0" fontId="2" fillId="0" borderId="28" xfId="0" applyNumberFormat="1" applyFont="1" applyFill="1" applyBorder="1" applyAlignment="1">
      <alignment horizontal="left" vertical="center"/>
    </xf>
    <xf numFmtId="3" fontId="3" fillId="33" borderId="33" xfId="0" applyNumberFormat="1" applyFont="1" applyFill="1" applyBorder="1" applyAlignment="1">
      <alignment horizontal="left"/>
    </xf>
    <xf numFmtId="3" fontId="3" fillId="33" borderId="37" xfId="0" applyNumberFormat="1" applyFont="1" applyFill="1" applyBorder="1" applyAlignment="1">
      <alignment horizontal="left"/>
    </xf>
    <xf numFmtId="3" fontId="72" fillId="0" borderId="21" xfId="0" applyNumberFormat="1" applyFont="1" applyFill="1" applyBorder="1" applyAlignment="1">
      <alignment horizontal="right" vertical="center"/>
    </xf>
    <xf numFmtId="3" fontId="72" fillId="0" borderId="10" xfId="0" applyNumberFormat="1" applyFont="1" applyFill="1" applyBorder="1" applyAlignment="1">
      <alignment horizontal="right"/>
    </xf>
    <xf numFmtId="3" fontId="3" fillId="0" borderId="21" xfId="0" applyNumberFormat="1" applyFont="1" applyFill="1" applyBorder="1" applyAlignment="1">
      <alignment horizontal="right" vertical="center"/>
    </xf>
    <xf numFmtId="3" fontId="72" fillId="0" borderId="10" xfId="0" applyNumberFormat="1" applyFont="1" applyFill="1" applyBorder="1" applyAlignment="1">
      <alignment horizontal="right" vertical="center"/>
    </xf>
    <xf numFmtId="3" fontId="3" fillId="0" borderId="10" xfId="0" applyNumberFormat="1" applyFont="1" applyFill="1" applyBorder="1" applyAlignment="1" quotePrefix="1">
      <alignment horizontal="right" vertical="center" wrapText="1"/>
    </xf>
    <xf numFmtId="49" fontId="3" fillId="0" borderId="15" xfId="0" applyNumberFormat="1" applyFont="1" applyBorder="1" applyAlignment="1">
      <alignment horizontal="center" vertical="center"/>
    </xf>
    <xf numFmtId="0" fontId="3" fillId="0" borderId="32" xfId="0" applyFont="1" applyBorder="1" applyAlignment="1">
      <alignment horizontal="left" vertical="center" wrapText="1"/>
    </xf>
    <xf numFmtId="3" fontId="3" fillId="0" borderId="14" xfId="0" applyNumberFormat="1" applyFont="1" applyFill="1" applyBorder="1" applyAlignment="1">
      <alignment vertical="center"/>
    </xf>
    <xf numFmtId="3" fontId="7" fillId="33" borderId="14" xfId="0" applyNumberFormat="1" applyFont="1" applyFill="1" applyBorder="1" applyAlignment="1">
      <alignment vertical="center"/>
    </xf>
    <xf numFmtId="0" fontId="81" fillId="34" borderId="15" xfId="0" applyFont="1" applyFill="1" applyBorder="1" applyAlignment="1">
      <alignment horizontal="center"/>
    </xf>
    <xf numFmtId="0" fontId="81" fillId="34" borderId="18" xfId="0" applyFont="1" applyFill="1" applyBorder="1" applyAlignment="1">
      <alignment horizontal="left" wrapText="1"/>
    </xf>
    <xf numFmtId="3" fontId="81" fillId="34" borderId="10" xfId="0" applyNumberFormat="1" applyFont="1" applyFill="1" applyBorder="1" applyAlignment="1">
      <alignment horizontal="right"/>
    </xf>
    <xf numFmtId="0" fontId="82" fillId="34" borderId="15" xfId="0" applyFont="1" applyFill="1" applyBorder="1" applyAlignment="1">
      <alignment horizontal="center" vertical="center"/>
    </xf>
    <xf numFmtId="0" fontId="82" fillId="34" borderId="18" xfId="0" applyFont="1" applyFill="1" applyBorder="1" applyAlignment="1">
      <alignment horizontal="left" vertical="center" wrapText="1"/>
    </xf>
    <xf numFmtId="3" fontId="81" fillId="34" borderId="10" xfId="0" applyNumberFormat="1" applyFont="1" applyFill="1" applyBorder="1" applyAlignment="1">
      <alignment horizontal="right" vertical="center"/>
    </xf>
    <xf numFmtId="3" fontId="82" fillId="34" borderId="10" xfId="0" applyNumberFormat="1" applyFont="1" applyFill="1" applyBorder="1" applyAlignment="1">
      <alignment horizontal="right" vertical="center"/>
    </xf>
    <xf numFmtId="0" fontId="72" fillId="33" borderId="25" xfId="0" applyFont="1" applyFill="1" applyBorder="1" applyAlignment="1">
      <alignment horizontal="left" vertical="center" wrapText="1"/>
    </xf>
    <xf numFmtId="3" fontId="7" fillId="33" borderId="11" xfId="0" applyNumberFormat="1" applyFont="1" applyFill="1" applyBorder="1" applyAlignment="1">
      <alignment horizontal="left" vertical="center" wrapText="1"/>
    </xf>
    <xf numFmtId="0" fontId="72" fillId="33" borderId="36" xfId="0" applyFont="1" applyFill="1" applyBorder="1" applyAlignment="1">
      <alignment horizontal="left" vertical="center" wrapText="1"/>
    </xf>
    <xf numFmtId="0" fontId="2" fillId="33" borderId="38" xfId="0" applyNumberFormat="1" applyFont="1" applyFill="1" applyBorder="1" applyAlignment="1">
      <alignment horizontal="center" vertical="center" wrapText="1"/>
    </xf>
    <xf numFmtId="0" fontId="2" fillId="33" borderId="39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left"/>
    </xf>
    <xf numFmtId="0" fontId="3" fillId="33" borderId="0" xfId="0" applyFont="1" applyFill="1" applyBorder="1" applyAlignment="1">
      <alignment horizontal="left" vertical="center" wrapText="1"/>
    </xf>
    <xf numFmtId="0" fontId="2" fillId="33" borderId="14" xfId="0" applyFont="1" applyFill="1" applyBorder="1" applyAlignment="1">
      <alignment horizontal="left" vertical="center" wrapText="1"/>
    </xf>
    <xf numFmtId="0" fontId="10" fillId="33" borderId="0" xfId="0" applyFont="1" applyFill="1" applyAlignment="1">
      <alignment horizontal="center" vertical="center" wrapText="1"/>
    </xf>
    <xf numFmtId="0" fontId="2" fillId="33" borderId="0" xfId="0" applyFont="1" applyFill="1" applyAlignment="1" quotePrefix="1">
      <alignment horizontal="center"/>
    </xf>
    <xf numFmtId="0" fontId="2" fillId="33" borderId="0" xfId="0" applyFont="1" applyFill="1" applyAlignment="1">
      <alignment horizontal="center"/>
    </xf>
    <xf numFmtId="0" fontId="2" fillId="33" borderId="40" xfId="0" applyNumberFormat="1" applyFont="1" applyFill="1" applyBorder="1" applyAlignment="1">
      <alignment horizontal="center" vertical="center" wrapText="1"/>
    </xf>
    <xf numFmtId="0" fontId="2" fillId="33" borderId="41" xfId="0" applyNumberFormat="1" applyFont="1" applyFill="1" applyBorder="1" applyAlignment="1" quotePrefix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3" fontId="2" fillId="33" borderId="25" xfId="0" applyNumberFormat="1" applyFont="1" applyFill="1" applyBorder="1" applyAlignment="1">
      <alignment horizontal="center" vertical="center" wrapText="1"/>
    </xf>
    <xf numFmtId="3" fontId="2" fillId="33" borderId="42" xfId="0" applyNumberFormat="1" applyFont="1" applyFill="1" applyBorder="1" applyAlignment="1" quotePrefix="1">
      <alignment horizontal="center" vertical="center" wrapText="1"/>
    </xf>
    <xf numFmtId="3" fontId="2" fillId="33" borderId="25" xfId="0" applyNumberFormat="1" applyFont="1" applyFill="1" applyBorder="1" applyAlignment="1">
      <alignment horizontal="right" vertical="center"/>
    </xf>
    <xf numFmtId="3" fontId="2" fillId="33" borderId="42" xfId="0" applyNumberFormat="1" applyFont="1" applyFill="1" applyBorder="1" applyAlignment="1">
      <alignment horizontal="right" vertical="center"/>
    </xf>
    <xf numFmtId="3" fontId="2" fillId="33" borderId="40" xfId="0" applyNumberFormat="1" applyFont="1" applyFill="1" applyBorder="1" applyAlignment="1">
      <alignment horizontal="center" vertical="center"/>
    </xf>
    <xf numFmtId="3" fontId="2" fillId="33" borderId="43" xfId="0" applyNumberFormat="1" applyFont="1" applyFill="1" applyBorder="1" applyAlignment="1">
      <alignment horizontal="center" vertical="center"/>
    </xf>
    <xf numFmtId="3" fontId="2" fillId="33" borderId="41" xfId="0" applyNumberFormat="1" applyFont="1" applyFill="1" applyBorder="1" applyAlignment="1">
      <alignment horizontal="center" vertical="center"/>
    </xf>
    <xf numFmtId="3" fontId="2" fillId="33" borderId="44" xfId="0" applyNumberFormat="1" applyFont="1" applyFill="1" applyBorder="1" applyAlignment="1">
      <alignment horizontal="center" vertical="center"/>
    </xf>
    <xf numFmtId="3" fontId="2" fillId="33" borderId="24" xfId="0" applyNumberFormat="1" applyFont="1" applyFill="1" applyBorder="1" applyAlignment="1" quotePrefix="1">
      <alignment horizontal="center" vertical="center" wrapText="1"/>
    </xf>
    <xf numFmtId="3" fontId="72" fillId="33" borderId="12" xfId="0" applyNumberFormat="1" applyFont="1" applyFill="1" applyBorder="1" applyAlignment="1">
      <alignment horizontal="left" vertical="center" wrapText="1"/>
    </xf>
    <xf numFmtId="3" fontId="72" fillId="33" borderId="45" xfId="0" applyNumberFormat="1" applyFont="1" applyFill="1" applyBorder="1" applyAlignment="1">
      <alignment horizontal="left" vertical="center" wrapText="1"/>
    </xf>
    <xf numFmtId="3" fontId="72" fillId="33" borderId="12" xfId="0" applyNumberFormat="1" applyFont="1" applyFill="1" applyBorder="1" applyAlignment="1">
      <alignment horizontal="left" wrapText="1"/>
    </xf>
    <xf numFmtId="3" fontId="72" fillId="33" borderId="13" xfId="0" applyNumberFormat="1" applyFont="1" applyFill="1" applyBorder="1" applyAlignment="1">
      <alignment horizontal="left" wrapText="1"/>
    </xf>
    <xf numFmtId="3" fontId="71" fillId="33" borderId="12" xfId="0" applyNumberFormat="1" applyFont="1" applyFill="1" applyBorder="1" applyAlignment="1">
      <alignment horizontal="left" vertical="center" wrapText="1"/>
    </xf>
    <xf numFmtId="3" fontId="71" fillId="33" borderId="45" xfId="0" applyNumberFormat="1" applyFont="1" applyFill="1" applyBorder="1" applyAlignment="1">
      <alignment horizontal="left" vertical="center" wrapText="1"/>
    </xf>
    <xf numFmtId="0" fontId="3" fillId="33" borderId="0" xfId="0" applyFont="1" applyFill="1" applyAlignment="1">
      <alignment horizontal="center" vertical="center"/>
    </xf>
    <xf numFmtId="3" fontId="4" fillId="33" borderId="0" xfId="0" applyNumberFormat="1" applyFont="1" applyFill="1" applyAlignment="1">
      <alignment horizontal="center"/>
    </xf>
    <xf numFmtId="3" fontId="9" fillId="33" borderId="12" xfId="0" applyNumberFormat="1" applyFont="1" applyFill="1" applyBorder="1" applyAlignment="1">
      <alignment horizontal="center" vertical="center"/>
    </xf>
    <xf numFmtId="3" fontId="9" fillId="33" borderId="13" xfId="0" applyNumberFormat="1" applyFont="1" applyFill="1" applyBorder="1" applyAlignment="1" quotePrefix="1">
      <alignment horizontal="center" vertical="center"/>
    </xf>
    <xf numFmtId="0" fontId="2" fillId="33" borderId="46" xfId="0" applyNumberFormat="1" applyFont="1" applyFill="1" applyBorder="1" applyAlignment="1">
      <alignment horizontal="center" vertical="center" wrapText="1"/>
    </xf>
    <xf numFmtId="0" fontId="2" fillId="33" borderId="31" xfId="0" applyNumberFormat="1" applyFont="1" applyFill="1" applyBorder="1" applyAlignment="1" quotePrefix="1">
      <alignment horizontal="center" vertical="center" wrapText="1"/>
    </xf>
    <xf numFmtId="0" fontId="2" fillId="33" borderId="47" xfId="0" applyNumberFormat="1" applyFont="1" applyFill="1" applyBorder="1" applyAlignment="1">
      <alignment horizontal="center" vertical="center" wrapText="1"/>
    </xf>
    <xf numFmtId="0" fontId="2" fillId="33" borderId="29" xfId="0" applyNumberFormat="1" applyFont="1" applyFill="1" applyBorder="1" applyAlignment="1">
      <alignment horizontal="center" vertical="center" wrapText="1"/>
    </xf>
    <xf numFmtId="3" fontId="11" fillId="33" borderId="0" xfId="0" applyNumberFormat="1" applyFont="1" applyFill="1" applyBorder="1" applyAlignment="1">
      <alignment horizontal="left"/>
    </xf>
    <xf numFmtId="3" fontId="11" fillId="33" borderId="0" xfId="0" applyNumberFormat="1" applyFont="1" applyFill="1" applyBorder="1" applyAlignment="1" quotePrefix="1">
      <alignment horizontal="left"/>
    </xf>
    <xf numFmtId="3" fontId="3" fillId="33" borderId="48" xfId="0" applyNumberFormat="1" applyFont="1" applyFill="1" applyBorder="1" applyAlignment="1">
      <alignment horizontal="left"/>
    </xf>
    <xf numFmtId="3" fontId="3" fillId="33" borderId="49" xfId="0" applyNumberFormat="1" applyFont="1" applyFill="1" applyBorder="1" applyAlignment="1">
      <alignment horizontal="left"/>
    </xf>
    <xf numFmtId="0" fontId="3" fillId="33" borderId="22" xfId="0" applyNumberFormat="1" applyFont="1" applyFill="1" applyBorder="1" applyAlignment="1">
      <alignment horizontal="left" wrapText="1"/>
    </xf>
    <xf numFmtId="0" fontId="3" fillId="33" borderId="50" xfId="0" applyNumberFormat="1" applyFont="1" applyFill="1" applyBorder="1" applyAlignment="1">
      <alignment horizontal="left" wrapText="1"/>
    </xf>
    <xf numFmtId="3" fontId="3" fillId="33" borderId="51" xfId="0" applyNumberFormat="1" applyFont="1" applyFill="1" applyBorder="1" applyAlignment="1">
      <alignment horizontal="left" wrapText="1"/>
    </xf>
    <xf numFmtId="3" fontId="3" fillId="33" borderId="52" xfId="0" applyNumberFormat="1" applyFont="1" applyFill="1" applyBorder="1" applyAlignment="1">
      <alignment horizontal="left" wrapText="1"/>
    </xf>
    <xf numFmtId="3" fontId="7" fillId="33" borderId="12" xfId="0" applyNumberFormat="1" applyFont="1" applyFill="1" applyBorder="1" applyAlignment="1">
      <alignment horizontal="left" vertical="center" wrapText="1"/>
    </xf>
    <xf numFmtId="3" fontId="7" fillId="33" borderId="45" xfId="0" applyNumberFormat="1" applyFont="1" applyFill="1" applyBorder="1" applyAlignment="1">
      <alignment horizontal="left" vertical="center" wrapText="1"/>
    </xf>
    <xf numFmtId="0" fontId="2" fillId="33" borderId="53" xfId="0" applyNumberFormat="1" applyFont="1" applyFill="1" applyBorder="1" applyAlignment="1" quotePrefix="1">
      <alignment horizontal="center" vertical="center" wrapText="1"/>
    </xf>
    <xf numFmtId="0" fontId="2" fillId="33" borderId="54" xfId="0" applyNumberFormat="1" applyFont="1" applyFill="1" applyBorder="1" applyAlignment="1">
      <alignment horizontal="center" vertical="center" wrapText="1"/>
    </xf>
    <xf numFmtId="0" fontId="69" fillId="33" borderId="0" xfId="0" applyFont="1" applyFill="1" applyAlignment="1">
      <alignment horizontal="center" vertical="center" wrapText="1"/>
    </xf>
    <xf numFmtId="0" fontId="83" fillId="33" borderId="0" xfId="0" applyFont="1" applyFill="1" applyAlignment="1">
      <alignment horizontal="left" wrapText="1"/>
    </xf>
    <xf numFmtId="0" fontId="11" fillId="33" borderId="0" xfId="0" applyFont="1" applyFill="1" applyBorder="1" applyAlignment="1">
      <alignment horizontal="left"/>
    </xf>
    <xf numFmtId="3" fontId="71" fillId="33" borderId="12" xfId="0" applyNumberFormat="1" applyFont="1" applyFill="1" applyBorder="1" applyAlignment="1">
      <alignment horizontal="left" wrapText="1"/>
    </xf>
    <xf numFmtId="3" fontId="71" fillId="33" borderId="45" xfId="0" applyNumberFormat="1" applyFont="1" applyFill="1" applyBorder="1" applyAlignment="1">
      <alignment horizontal="left" wrapText="1"/>
    </xf>
    <xf numFmtId="3" fontId="3" fillId="33" borderId="0" xfId="0" applyNumberFormat="1" applyFont="1" applyFill="1" applyAlignment="1">
      <alignment horizontal="center" vertical="center"/>
    </xf>
    <xf numFmtId="3" fontId="3" fillId="33" borderId="0" xfId="0" applyNumberFormat="1" applyFont="1" applyFill="1" applyBorder="1" applyAlignment="1">
      <alignment horizontal="left" wrapText="1"/>
    </xf>
    <xf numFmtId="3" fontId="12" fillId="33" borderId="12" xfId="0" applyNumberFormat="1" applyFont="1" applyFill="1" applyBorder="1" applyAlignment="1">
      <alignment horizontal="left" vertical="center" wrapText="1"/>
    </xf>
    <xf numFmtId="3" fontId="12" fillId="33" borderId="45" xfId="0" applyNumberFormat="1" applyFont="1" applyFill="1" applyBorder="1" applyAlignment="1">
      <alignment horizontal="left" vertical="center" wrapText="1"/>
    </xf>
    <xf numFmtId="3" fontId="71" fillId="33" borderId="12" xfId="0" applyNumberFormat="1" applyFont="1" applyFill="1" applyBorder="1" applyAlignment="1">
      <alignment horizontal="center" vertical="center"/>
    </xf>
    <xf numFmtId="3" fontId="71" fillId="33" borderId="13" xfId="0" applyNumberFormat="1" applyFont="1" applyFill="1" applyBorder="1" applyAlignment="1" quotePrefix="1">
      <alignment horizontal="center" vertical="center"/>
    </xf>
    <xf numFmtId="3" fontId="76" fillId="33" borderId="12" xfId="0" applyNumberFormat="1" applyFont="1" applyFill="1" applyBorder="1" applyAlignment="1">
      <alignment horizontal="left" vertical="center" wrapText="1"/>
    </xf>
    <xf numFmtId="3" fontId="76" fillId="33" borderId="45" xfId="0" applyNumberFormat="1" applyFont="1" applyFill="1" applyBorder="1" applyAlignment="1">
      <alignment horizontal="left" vertical="center" wrapText="1"/>
    </xf>
    <xf numFmtId="0" fontId="72" fillId="33" borderId="22" xfId="0" applyNumberFormat="1" applyFont="1" applyFill="1" applyBorder="1" applyAlignment="1">
      <alignment horizontal="left" wrapText="1"/>
    </xf>
    <xf numFmtId="0" fontId="72" fillId="33" borderId="50" xfId="0" applyNumberFormat="1" applyFont="1" applyFill="1" applyBorder="1" applyAlignment="1">
      <alignment horizontal="left" wrapText="1"/>
    </xf>
    <xf numFmtId="3" fontId="73" fillId="33" borderId="11" xfId="0" applyNumberFormat="1" applyFont="1" applyFill="1" applyBorder="1" applyAlignment="1">
      <alignment horizontal="left" vertical="center" wrapText="1"/>
    </xf>
    <xf numFmtId="0" fontId="74" fillId="33" borderId="40" xfId="0" applyNumberFormat="1" applyFont="1" applyFill="1" applyBorder="1" applyAlignment="1">
      <alignment horizontal="center" vertical="center" wrapText="1"/>
    </xf>
    <xf numFmtId="0" fontId="74" fillId="33" borderId="33" xfId="0" applyNumberFormat="1" applyFont="1" applyFill="1" applyBorder="1" applyAlignment="1" quotePrefix="1">
      <alignment horizontal="center" vertical="center" wrapText="1"/>
    </xf>
    <xf numFmtId="0" fontId="74" fillId="33" borderId="38" xfId="0" applyNumberFormat="1" applyFont="1" applyFill="1" applyBorder="1" applyAlignment="1">
      <alignment horizontal="center" vertical="center" wrapText="1"/>
    </xf>
    <xf numFmtId="0" fontId="74" fillId="33" borderId="34" xfId="0" applyNumberFormat="1" applyFont="1" applyFill="1" applyBorder="1" applyAlignment="1">
      <alignment horizontal="center" vertical="center" wrapText="1"/>
    </xf>
    <xf numFmtId="3" fontId="74" fillId="33" borderId="25" xfId="0" applyNumberFormat="1" applyFont="1" applyFill="1" applyBorder="1" applyAlignment="1">
      <alignment horizontal="center" vertical="center" wrapText="1"/>
    </xf>
    <xf numFmtId="3" fontId="74" fillId="33" borderId="24" xfId="0" applyNumberFormat="1" applyFont="1" applyFill="1" applyBorder="1" applyAlignment="1" quotePrefix="1">
      <alignment horizontal="center" vertical="center" wrapText="1"/>
    </xf>
    <xf numFmtId="0" fontId="84" fillId="33" borderId="0" xfId="0" applyFont="1" applyFill="1" applyAlignment="1">
      <alignment horizontal="center" vertical="center" wrapText="1"/>
    </xf>
    <xf numFmtId="3" fontId="83" fillId="33" borderId="0" xfId="0" applyNumberFormat="1" applyFont="1" applyFill="1" applyBorder="1" applyAlignment="1">
      <alignment horizontal="left"/>
    </xf>
    <xf numFmtId="3" fontId="83" fillId="33" borderId="0" xfId="0" applyNumberFormat="1" applyFont="1" applyFill="1" applyBorder="1" applyAlignment="1" quotePrefix="1">
      <alignment horizontal="left"/>
    </xf>
    <xf numFmtId="3" fontId="68" fillId="33" borderId="0" xfId="0" applyNumberFormat="1" applyFont="1" applyFill="1" applyAlignment="1">
      <alignment horizontal="center"/>
    </xf>
    <xf numFmtId="3" fontId="71" fillId="33" borderId="45" xfId="0" applyNumberFormat="1" applyFont="1" applyFill="1" applyBorder="1" applyAlignment="1" quotePrefix="1">
      <alignment horizontal="center" vertical="center"/>
    </xf>
    <xf numFmtId="0" fontId="74" fillId="33" borderId="46" xfId="0" applyNumberFormat="1" applyFont="1" applyFill="1" applyBorder="1" applyAlignment="1">
      <alignment horizontal="center" vertical="center" wrapText="1"/>
    </xf>
    <xf numFmtId="0" fontId="74" fillId="33" borderId="31" xfId="0" applyNumberFormat="1" applyFont="1" applyFill="1" applyBorder="1" applyAlignment="1" quotePrefix="1">
      <alignment horizontal="center" vertical="center" wrapText="1"/>
    </xf>
    <xf numFmtId="3" fontId="9" fillId="33" borderId="14" xfId="0" applyNumberFormat="1" applyFont="1" applyFill="1" applyBorder="1" applyAlignment="1">
      <alignment horizontal="center" vertical="center"/>
    </xf>
    <xf numFmtId="3" fontId="9" fillId="33" borderId="14" xfId="0" applyNumberFormat="1" applyFont="1" applyFill="1" applyBorder="1" applyAlignment="1" quotePrefix="1">
      <alignment horizontal="center" vertical="center"/>
    </xf>
    <xf numFmtId="0" fontId="2" fillId="33" borderId="33" xfId="0" applyNumberFormat="1" applyFont="1" applyFill="1" applyBorder="1" applyAlignment="1" quotePrefix="1">
      <alignment horizontal="center" vertical="center" wrapText="1"/>
    </xf>
    <xf numFmtId="0" fontId="2" fillId="33" borderId="34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0" fillId="33" borderId="17" xfId="0" applyFont="1" applyFill="1" applyBorder="1" applyAlignment="1">
      <alignment wrapText="1"/>
    </xf>
    <xf numFmtId="0" fontId="0" fillId="33" borderId="0" xfId="0" applyFill="1" applyAlignment="1">
      <alignment wrapText="1"/>
    </xf>
    <xf numFmtId="3" fontId="12" fillId="33" borderId="11" xfId="0" applyNumberFormat="1" applyFont="1" applyFill="1" applyBorder="1" applyAlignment="1">
      <alignment horizontal="left"/>
    </xf>
    <xf numFmtId="3" fontId="9" fillId="33" borderId="45" xfId="0" applyNumberFormat="1" applyFont="1" applyFill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bično_TABLICA PRM-IZ - 2005 -2007 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4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B2:I53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24.7109375" style="96" customWidth="1"/>
    <col min="2" max="2" width="12.7109375" style="96" customWidth="1"/>
    <col min="3" max="3" width="76.7109375" style="96" customWidth="1"/>
    <col min="4" max="4" width="42.421875" style="96" customWidth="1"/>
    <col min="5" max="5" width="24.7109375" style="96" customWidth="1"/>
    <col min="6" max="6" width="12.8515625" style="96" bestFit="1" customWidth="1"/>
    <col min="7" max="7" width="14.140625" style="96" bestFit="1" customWidth="1"/>
    <col min="8" max="8" width="10.28125" style="96" bestFit="1" customWidth="1"/>
    <col min="9" max="9" width="9.57421875" style="96" bestFit="1" customWidth="1"/>
    <col min="10" max="16384" width="9.140625" style="96" customWidth="1"/>
  </cols>
  <sheetData>
    <row r="1" ht="33" customHeight="1"/>
    <row r="2" spans="2:5" s="148" customFormat="1" ht="79.5" customHeight="1">
      <c r="B2" s="220" t="s">
        <v>120</v>
      </c>
      <c r="C2" s="220"/>
      <c r="D2" s="220"/>
      <c r="E2" s="66"/>
    </row>
    <row r="3" spans="2:4" s="148" customFormat="1" ht="15.75" customHeight="1">
      <c r="B3" s="221"/>
      <c r="C3" s="222"/>
      <c r="D3" s="222"/>
    </row>
    <row r="4" spans="2:5" s="148" customFormat="1" ht="16.5" customHeight="1">
      <c r="B4" s="164" t="s">
        <v>22</v>
      </c>
      <c r="C4" s="165"/>
      <c r="D4" s="68" t="s">
        <v>21</v>
      </c>
      <c r="E4" s="69"/>
    </row>
    <row r="5" spans="2:5" s="148" customFormat="1" ht="15.75" customHeight="1">
      <c r="B5" s="164"/>
      <c r="C5" s="165"/>
      <c r="D5" s="68"/>
      <c r="E5" s="69"/>
    </row>
    <row r="6" spans="2:9" s="30" customFormat="1" ht="16.5" customHeight="1" thickBot="1">
      <c r="B6" s="213" t="s">
        <v>25</v>
      </c>
      <c r="C6" s="213"/>
      <c r="D6" s="57" t="s">
        <v>41</v>
      </c>
      <c r="E6" s="134"/>
      <c r="I6" s="135"/>
    </row>
    <row r="7" spans="2:5" s="148" customFormat="1" ht="19.5" customHeight="1">
      <c r="B7" s="223" t="s">
        <v>66</v>
      </c>
      <c r="C7" s="215" t="s">
        <v>0</v>
      </c>
      <c r="D7" s="227" t="s">
        <v>93</v>
      </c>
      <c r="E7" s="69"/>
    </row>
    <row r="8" spans="2:4" s="148" customFormat="1" ht="19.5" customHeight="1" thickBot="1">
      <c r="B8" s="224"/>
      <c r="C8" s="216"/>
      <c r="D8" s="228"/>
    </row>
    <row r="9" spans="2:4" s="148" customFormat="1" ht="24.75" customHeight="1">
      <c r="B9" s="166">
        <v>34</v>
      </c>
      <c r="C9" s="167" t="s">
        <v>23</v>
      </c>
      <c r="D9" s="168">
        <f>SUM(D10)</f>
        <v>15000</v>
      </c>
    </row>
    <row r="10" spans="2:4" s="148" customFormat="1" ht="19.5" customHeight="1">
      <c r="B10" s="169">
        <v>341</v>
      </c>
      <c r="C10" s="170" t="s">
        <v>67</v>
      </c>
      <c r="D10" s="168">
        <f>SUM(D11:D12)</f>
        <v>15000</v>
      </c>
    </row>
    <row r="11" spans="2:4" s="148" customFormat="1" ht="28.5" customHeight="1">
      <c r="B11" s="171">
        <v>3413</v>
      </c>
      <c r="C11" s="172" t="s">
        <v>109</v>
      </c>
      <c r="D11" s="173">
        <v>14900</v>
      </c>
    </row>
    <row r="12" spans="2:4" s="148" customFormat="1" ht="15.75" customHeight="1">
      <c r="B12" s="171">
        <v>3415</v>
      </c>
      <c r="C12" s="172" t="s">
        <v>68</v>
      </c>
      <c r="D12" s="174">
        <v>100</v>
      </c>
    </row>
    <row r="13" spans="2:4" s="148" customFormat="1" ht="24.75" customHeight="1">
      <c r="B13" s="169">
        <v>35</v>
      </c>
      <c r="C13" s="170" t="s">
        <v>24</v>
      </c>
      <c r="D13" s="175">
        <f>D14+D26</f>
        <v>213442957</v>
      </c>
    </row>
    <row r="14" spans="2:4" s="148" customFormat="1" ht="19.5" customHeight="1">
      <c r="B14" s="169">
        <v>351</v>
      </c>
      <c r="C14" s="170" t="s">
        <v>69</v>
      </c>
      <c r="D14" s="176">
        <f>SUM(D15:D25)</f>
        <v>213375347</v>
      </c>
    </row>
    <row r="15" spans="2:4" s="148" customFormat="1" ht="33" customHeight="1">
      <c r="B15" s="171">
        <v>3511</v>
      </c>
      <c r="C15" s="172" t="s">
        <v>91</v>
      </c>
      <c r="D15" s="61">
        <v>6825000</v>
      </c>
    </row>
    <row r="16" spans="2:4" s="148" customFormat="1" ht="33" customHeight="1">
      <c r="B16" s="171">
        <v>3511</v>
      </c>
      <c r="C16" s="172" t="s">
        <v>92</v>
      </c>
      <c r="D16" s="61">
        <v>2867904</v>
      </c>
    </row>
    <row r="17" spans="2:4" s="148" customFormat="1" ht="33" customHeight="1">
      <c r="B17" s="171">
        <v>3511</v>
      </c>
      <c r="C17" s="172" t="s">
        <v>89</v>
      </c>
      <c r="D17" s="61">
        <v>90675000</v>
      </c>
    </row>
    <row r="18" spans="2:4" s="148" customFormat="1" ht="30" customHeight="1">
      <c r="B18" s="171">
        <v>3511</v>
      </c>
      <c r="C18" s="172" t="s">
        <v>90</v>
      </c>
      <c r="D18" s="61">
        <v>65695014</v>
      </c>
    </row>
    <row r="19" spans="2:5" s="148" customFormat="1" ht="30" customHeight="1">
      <c r="B19" s="171">
        <v>3511</v>
      </c>
      <c r="C19" s="172" t="s">
        <v>82</v>
      </c>
      <c r="D19" s="61">
        <v>5698</v>
      </c>
      <c r="E19" s="177"/>
    </row>
    <row r="20" spans="2:4" s="148" customFormat="1" ht="30" customHeight="1">
      <c r="B20" s="171">
        <v>3511</v>
      </c>
      <c r="C20" s="172" t="s">
        <v>70</v>
      </c>
      <c r="D20" s="61">
        <v>6085462</v>
      </c>
    </row>
    <row r="21" spans="2:4" s="148" customFormat="1" ht="30" customHeight="1">
      <c r="B21" s="171">
        <v>3511</v>
      </c>
      <c r="C21" s="172" t="s">
        <v>71</v>
      </c>
      <c r="D21" s="61">
        <v>1245243</v>
      </c>
    </row>
    <row r="22" spans="2:4" s="148" customFormat="1" ht="30" customHeight="1">
      <c r="B22" s="171">
        <v>3512</v>
      </c>
      <c r="C22" s="172" t="s">
        <v>117</v>
      </c>
      <c r="D22" s="61">
        <v>281</v>
      </c>
    </row>
    <row r="23" spans="2:4" s="148" customFormat="1" ht="30" customHeight="1">
      <c r="B23" s="171">
        <v>3513</v>
      </c>
      <c r="C23" s="172" t="s">
        <v>87</v>
      </c>
      <c r="D23" s="61">
        <v>12897319</v>
      </c>
    </row>
    <row r="24" spans="2:4" s="148" customFormat="1" ht="30" customHeight="1">
      <c r="B24" s="171">
        <v>3513</v>
      </c>
      <c r="C24" s="172" t="s">
        <v>88</v>
      </c>
      <c r="D24" s="61">
        <v>26328426</v>
      </c>
    </row>
    <row r="25" spans="2:4" s="148" customFormat="1" ht="30" customHeight="1">
      <c r="B25" s="171">
        <v>3513</v>
      </c>
      <c r="C25" s="172" t="s">
        <v>98</v>
      </c>
      <c r="D25" s="61">
        <v>750000</v>
      </c>
    </row>
    <row r="26" spans="2:7" s="148" customFormat="1" ht="19.5" customHeight="1">
      <c r="B26" s="169">
        <v>352</v>
      </c>
      <c r="C26" s="170" t="s">
        <v>95</v>
      </c>
      <c r="D26" s="175">
        <f>SUM(D27:D30)</f>
        <v>67610</v>
      </c>
      <c r="E26" s="178"/>
      <c r="F26" s="178"/>
      <c r="G26" s="177"/>
    </row>
    <row r="27" spans="2:7" s="148" customFormat="1" ht="19.5" customHeight="1">
      <c r="B27" s="171">
        <v>3521</v>
      </c>
      <c r="C27" s="172" t="s">
        <v>110</v>
      </c>
      <c r="D27" s="179">
        <v>37652</v>
      </c>
      <c r="E27" s="178"/>
      <c r="F27" s="178"/>
      <c r="G27" s="177"/>
    </row>
    <row r="28" spans="2:5" s="148" customFormat="1" ht="26.25" customHeight="1">
      <c r="B28" s="171">
        <v>3521</v>
      </c>
      <c r="C28" s="172" t="s">
        <v>99</v>
      </c>
      <c r="D28" s="61">
        <v>7492</v>
      </c>
      <c r="E28" s="177"/>
    </row>
    <row r="29" spans="2:5" s="148" customFormat="1" ht="15.75" customHeight="1">
      <c r="B29" s="171">
        <v>3521</v>
      </c>
      <c r="C29" s="172" t="s">
        <v>96</v>
      </c>
      <c r="D29" s="61">
        <v>14983</v>
      </c>
      <c r="E29" s="177"/>
    </row>
    <row r="30" spans="2:5" s="148" customFormat="1" ht="15.75" customHeight="1">
      <c r="B30" s="171">
        <v>3521</v>
      </c>
      <c r="C30" s="172" t="s">
        <v>97</v>
      </c>
      <c r="D30" s="61">
        <v>7483</v>
      </c>
      <c r="E30" s="177"/>
    </row>
    <row r="31" spans="2:4" s="148" customFormat="1" ht="16.5" customHeight="1">
      <c r="B31" s="180">
        <v>36</v>
      </c>
      <c r="C31" s="181" t="s">
        <v>19</v>
      </c>
      <c r="D31" s="93">
        <f>D32+D34</f>
        <v>1731845</v>
      </c>
    </row>
    <row r="32" spans="2:4" s="148" customFormat="1" ht="19.5" customHeight="1">
      <c r="B32" s="180">
        <v>361</v>
      </c>
      <c r="C32" s="181" t="s">
        <v>100</v>
      </c>
      <c r="D32" s="93">
        <f>SUM(D33)</f>
        <v>8000</v>
      </c>
    </row>
    <row r="33" spans="2:4" s="148" customFormat="1" ht="15.75" customHeight="1">
      <c r="B33" s="190">
        <v>3612</v>
      </c>
      <c r="C33" s="191" t="s">
        <v>101</v>
      </c>
      <c r="D33" s="91">
        <v>8000</v>
      </c>
    </row>
    <row r="34" spans="2:4" s="148" customFormat="1" ht="19.5" customHeight="1">
      <c r="B34" s="192">
        <v>363</v>
      </c>
      <c r="C34" s="193" t="s">
        <v>119</v>
      </c>
      <c r="D34" s="93">
        <f>SUM(D35)</f>
        <v>1723845</v>
      </c>
    </row>
    <row r="35" spans="2:4" s="148" customFormat="1" ht="15.75" customHeight="1" thickBot="1">
      <c r="B35" s="182">
        <v>3633</v>
      </c>
      <c r="C35" s="183" t="s">
        <v>118</v>
      </c>
      <c r="D35" s="91">
        <v>1723845</v>
      </c>
    </row>
    <row r="36" spans="2:4" s="148" customFormat="1" ht="19.5" customHeight="1">
      <c r="B36" s="231" t="s">
        <v>26</v>
      </c>
      <c r="C36" s="232"/>
      <c r="D36" s="229">
        <f>D9+D13+D31</f>
        <v>215189802</v>
      </c>
    </row>
    <row r="37" spans="2:9" s="148" customFormat="1" ht="30" customHeight="1" thickBot="1">
      <c r="B37" s="233"/>
      <c r="C37" s="234"/>
      <c r="D37" s="230"/>
      <c r="E37" s="177"/>
      <c r="F37" s="177"/>
      <c r="G37" s="177"/>
      <c r="I37" s="177"/>
    </row>
    <row r="38" spans="2:4" s="148" customFormat="1" ht="30" customHeight="1" thickBot="1">
      <c r="B38" s="225" t="s">
        <v>94</v>
      </c>
      <c r="C38" s="226"/>
      <c r="D38" s="184">
        <v>46635442</v>
      </c>
    </row>
    <row r="39" spans="2:4" s="148" customFormat="1" ht="30" customHeight="1" thickBot="1">
      <c r="B39" s="225" t="s">
        <v>72</v>
      </c>
      <c r="C39" s="226"/>
      <c r="D39" s="75">
        <f>D36+D38</f>
        <v>261825244</v>
      </c>
    </row>
    <row r="40" spans="2:4" s="148" customFormat="1" ht="30" customHeight="1" thickBot="1">
      <c r="B40" s="185"/>
      <c r="C40" s="186"/>
      <c r="D40" s="186"/>
    </row>
    <row r="41" spans="2:5" s="148" customFormat="1" ht="39.75" customHeight="1" thickBot="1">
      <c r="B41" s="219" t="s">
        <v>102</v>
      </c>
      <c r="C41" s="219"/>
      <c r="D41" s="184">
        <v>54861009</v>
      </c>
      <c r="E41" s="187"/>
    </row>
    <row r="42" spans="2:4" s="148" customFormat="1" ht="33.75" customHeight="1" thickBot="1">
      <c r="B42" s="212" t="s">
        <v>156</v>
      </c>
      <c r="C42" s="212"/>
      <c r="D42" s="106">
        <v>44861009</v>
      </c>
    </row>
    <row r="43" spans="2:4" s="148" customFormat="1" ht="33.75" customHeight="1" thickBot="1" thickTop="1">
      <c r="B43" s="214" t="s">
        <v>152</v>
      </c>
      <c r="C43" s="214"/>
      <c r="D43" s="188">
        <f>D41-D42</f>
        <v>10000000</v>
      </c>
    </row>
    <row r="44" spans="2:4" s="30" customFormat="1" ht="15.75">
      <c r="B44" s="218"/>
      <c r="C44" s="218"/>
      <c r="D44" s="218"/>
    </row>
    <row r="45" spans="2:4" s="30" customFormat="1" ht="18">
      <c r="B45" s="217" t="s">
        <v>162</v>
      </c>
      <c r="C45" s="217"/>
      <c r="D45" s="87"/>
    </row>
    <row r="46" spans="2:4" s="148" customFormat="1" ht="30" customHeight="1">
      <c r="B46" s="88" t="s">
        <v>163</v>
      </c>
      <c r="C46" s="89"/>
      <c r="D46" s="90" t="s">
        <v>121</v>
      </c>
    </row>
    <row r="47" spans="2:4" s="148" customFormat="1" ht="15.75">
      <c r="B47" s="88" t="s">
        <v>161</v>
      </c>
      <c r="C47" s="30"/>
      <c r="D47" s="65"/>
    </row>
    <row r="48" s="148" customFormat="1" ht="15">
      <c r="D48" s="189"/>
    </row>
    <row r="49" s="148" customFormat="1" ht="15"/>
    <row r="50" s="148" customFormat="1" ht="15"/>
    <row r="51" s="148" customFormat="1" ht="15"/>
    <row r="52" spans="2:4" ht="15">
      <c r="B52" s="148"/>
      <c r="C52" s="148"/>
      <c r="D52" s="148"/>
    </row>
    <row r="53" spans="2:4" ht="15">
      <c r="B53" s="148"/>
      <c r="C53" s="148"/>
      <c r="D53" s="148"/>
    </row>
  </sheetData>
  <sheetProtection password="EF44" sheet="1"/>
  <mergeCells count="15">
    <mergeCell ref="B2:D2"/>
    <mergeCell ref="B3:D3"/>
    <mergeCell ref="B7:B8"/>
    <mergeCell ref="B39:C39"/>
    <mergeCell ref="D7:D8"/>
    <mergeCell ref="D36:D37"/>
    <mergeCell ref="B36:C37"/>
    <mergeCell ref="B38:C38"/>
    <mergeCell ref="B42:C42"/>
    <mergeCell ref="B6:C6"/>
    <mergeCell ref="B43:C43"/>
    <mergeCell ref="C7:C8"/>
    <mergeCell ref="B45:C45"/>
    <mergeCell ref="B44:D44"/>
    <mergeCell ref="B41:C41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49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J29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4.7109375" style="30" customWidth="1"/>
    <col min="2" max="2" width="13.140625" style="30" customWidth="1"/>
    <col min="3" max="3" width="66.421875" style="30" customWidth="1"/>
    <col min="4" max="4" width="43.57421875" style="65" customWidth="1"/>
    <col min="5" max="5" width="24.7109375" style="30" customWidth="1"/>
    <col min="6" max="6" width="15.28125" style="30" customWidth="1"/>
    <col min="7" max="16384" width="9.140625" style="30" customWidth="1"/>
  </cols>
  <sheetData>
    <row r="1" ht="33" customHeight="1"/>
    <row r="2" spans="2:10" ht="64.5" customHeight="1">
      <c r="B2" s="220" t="s">
        <v>127</v>
      </c>
      <c r="C2" s="220"/>
      <c r="D2" s="220"/>
      <c r="E2" s="66"/>
      <c r="F2" s="66"/>
      <c r="G2" s="66"/>
      <c r="H2" s="66"/>
      <c r="I2" s="66"/>
      <c r="J2" s="66"/>
    </row>
    <row r="3" ht="15.75" customHeight="1">
      <c r="D3" s="67"/>
    </row>
    <row r="4" spans="2:10" ht="18" customHeight="1">
      <c r="B4" s="250" t="s">
        <v>64</v>
      </c>
      <c r="C4" s="251"/>
      <c r="D4" s="68" t="s">
        <v>21</v>
      </c>
      <c r="E4" s="69"/>
      <c r="F4" s="69"/>
      <c r="G4" s="69"/>
      <c r="H4" s="69"/>
      <c r="I4" s="69"/>
      <c r="J4" s="69"/>
    </row>
    <row r="5" spans="2:4" ht="15.75">
      <c r="B5" s="243"/>
      <c r="C5" s="243"/>
      <c r="D5" s="70"/>
    </row>
    <row r="6" spans="2:4" ht="16.5" customHeight="1" thickBot="1">
      <c r="B6" s="71"/>
      <c r="C6" s="71"/>
      <c r="D6" s="57" t="s">
        <v>41</v>
      </c>
    </row>
    <row r="7" spans="2:4" ht="16.5" customHeight="1" thickBot="1">
      <c r="B7" s="72" t="s">
        <v>25</v>
      </c>
      <c r="C7" s="73"/>
      <c r="D7" s="74" t="s">
        <v>93</v>
      </c>
    </row>
    <row r="8" spans="2:4" ht="16.5" thickBot="1">
      <c r="B8" s="254" t="s">
        <v>142</v>
      </c>
      <c r="C8" s="255"/>
      <c r="D8" s="1">
        <v>6085462</v>
      </c>
    </row>
    <row r="9" spans="2:4" ht="19.5" customHeight="1" thickBot="1">
      <c r="B9" s="244" t="s">
        <v>26</v>
      </c>
      <c r="C9" s="245"/>
      <c r="D9" s="75">
        <f>SUM(D8:D8)</f>
        <v>6085462</v>
      </c>
    </row>
    <row r="10" spans="2:4" ht="15.75">
      <c r="B10" s="76"/>
      <c r="C10" s="76"/>
      <c r="D10" s="77"/>
    </row>
    <row r="11" spans="2:4" ht="16.5" customHeight="1" thickBot="1">
      <c r="B11" s="213" t="s">
        <v>55</v>
      </c>
      <c r="C11" s="213"/>
      <c r="D11" s="57" t="s">
        <v>41</v>
      </c>
    </row>
    <row r="12" spans="2:4" ht="15.75">
      <c r="B12" s="223" t="s">
        <v>20</v>
      </c>
      <c r="C12" s="215" t="s">
        <v>0</v>
      </c>
      <c r="D12" s="227" t="s">
        <v>93</v>
      </c>
    </row>
    <row r="13" spans="2:4" ht="15.75">
      <c r="B13" s="293"/>
      <c r="C13" s="294"/>
      <c r="D13" s="235"/>
    </row>
    <row r="14" spans="2:4" ht="18">
      <c r="B14" s="78">
        <v>42</v>
      </c>
      <c r="C14" s="79" t="s">
        <v>5</v>
      </c>
      <c r="D14" s="20">
        <f>D15+D18</f>
        <v>137492</v>
      </c>
    </row>
    <row r="15" spans="2:4" ht="15.75">
      <c r="B15" s="80">
        <v>424</v>
      </c>
      <c r="C15" s="81" t="s">
        <v>31</v>
      </c>
      <c r="D15" s="23">
        <f>SUM(D16:D17)</f>
        <v>21500</v>
      </c>
    </row>
    <row r="16" spans="2:4" ht="15.75">
      <c r="B16" s="82">
        <v>4241</v>
      </c>
      <c r="C16" s="32" t="s">
        <v>32</v>
      </c>
      <c r="D16" s="33">
        <v>2000</v>
      </c>
    </row>
    <row r="17" spans="2:4" ht="15.75">
      <c r="B17" s="82">
        <v>4242</v>
      </c>
      <c r="C17" s="32" t="s">
        <v>30</v>
      </c>
      <c r="D17" s="33">
        <v>19500</v>
      </c>
    </row>
    <row r="18" spans="2:4" ht="15.75">
      <c r="B18" s="80">
        <v>425</v>
      </c>
      <c r="C18" s="81" t="s">
        <v>11</v>
      </c>
      <c r="D18" s="23">
        <f>D19</f>
        <v>115992</v>
      </c>
    </row>
    <row r="19" spans="2:4" ht="15.75">
      <c r="B19" s="82">
        <v>4257</v>
      </c>
      <c r="C19" s="32" t="s">
        <v>16</v>
      </c>
      <c r="D19" s="33">
        <v>115992</v>
      </c>
    </row>
    <row r="20" spans="2:4" ht="18">
      <c r="B20" s="78">
        <v>45</v>
      </c>
      <c r="C20" s="79" t="s">
        <v>83</v>
      </c>
      <c r="D20" s="20">
        <f>D21</f>
        <v>5947970</v>
      </c>
    </row>
    <row r="21" spans="2:4" ht="15.75">
      <c r="B21" s="80">
        <v>451</v>
      </c>
      <c r="C21" s="81" t="s">
        <v>84</v>
      </c>
      <c r="D21" s="23">
        <f>SUM(D22)</f>
        <v>5947970</v>
      </c>
    </row>
    <row r="22" spans="2:4" ht="16.5" thickBot="1">
      <c r="B22" s="82">
        <v>4511</v>
      </c>
      <c r="C22" s="83" t="s">
        <v>84</v>
      </c>
      <c r="D22" s="33">
        <v>5947970</v>
      </c>
    </row>
    <row r="23" spans="2:4" ht="19.5" customHeight="1" thickBot="1">
      <c r="B23" s="291" t="s">
        <v>27</v>
      </c>
      <c r="C23" s="292"/>
      <c r="D23" s="48">
        <f>D14+D20</f>
        <v>6085462</v>
      </c>
    </row>
    <row r="24" spans="2:4" ht="18.75" thickBot="1">
      <c r="B24" s="63"/>
      <c r="C24" s="64"/>
      <c r="D24" s="84"/>
    </row>
    <row r="25" spans="2:4" ht="39.75" customHeight="1" thickBot="1">
      <c r="B25" s="273" t="s">
        <v>108</v>
      </c>
      <c r="C25" s="274"/>
      <c r="D25" s="53">
        <f>2076309+5321032-D23</f>
        <v>1311879</v>
      </c>
    </row>
    <row r="26" spans="2:4" ht="18">
      <c r="B26" s="85"/>
      <c r="C26" s="85"/>
      <c r="D26" s="86"/>
    </row>
    <row r="27" spans="2:4" ht="18">
      <c r="B27" s="217" t="s">
        <v>162</v>
      </c>
      <c r="C27" s="217"/>
      <c r="D27" s="87"/>
    </row>
    <row r="28" spans="2:4" ht="30" customHeight="1">
      <c r="B28" s="88" t="s">
        <v>163</v>
      </c>
      <c r="C28" s="89"/>
      <c r="D28" s="90" t="s">
        <v>121</v>
      </c>
    </row>
    <row r="29" ht="15.75">
      <c r="B29" s="88" t="s">
        <v>161</v>
      </c>
    </row>
  </sheetData>
  <sheetProtection password="EF44" sheet="1"/>
  <mergeCells count="12">
    <mergeCell ref="B2:D2"/>
    <mergeCell ref="B4:C4"/>
    <mergeCell ref="B5:C5"/>
    <mergeCell ref="B12:B13"/>
    <mergeCell ref="C12:C13"/>
    <mergeCell ref="B27:C27"/>
    <mergeCell ref="D12:D13"/>
    <mergeCell ref="B25:C25"/>
    <mergeCell ref="B23:C23"/>
    <mergeCell ref="B8:C8"/>
    <mergeCell ref="B9:C9"/>
    <mergeCell ref="B11:C11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49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2:D28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4.7109375" style="30" customWidth="1"/>
    <col min="2" max="2" width="13.140625" style="30" customWidth="1"/>
    <col min="3" max="3" width="66.421875" style="30" customWidth="1"/>
    <col min="4" max="4" width="43.57421875" style="65" customWidth="1"/>
    <col min="5" max="5" width="24.7109375" style="30" customWidth="1"/>
    <col min="6" max="16384" width="9.140625" style="30" customWidth="1"/>
  </cols>
  <sheetData>
    <row r="1" ht="33" customHeight="1"/>
    <row r="2" spans="2:4" ht="64.5" customHeight="1">
      <c r="B2" s="220" t="s">
        <v>128</v>
      </c>
      <c r="C2" s="220"/>
      <c r="D2" s="220"/>
    </row>
    <row r="3" ht="15.75" customHeight="1">
      <c r="D3" s="67"/>
    </row>
    <row r="4" spans="2:4" ht="18" customHeight="1">
      <c r="B4" s="250" t="s">
        <v>64</v>
      </c>
      <c r="C4" s="251"/>
      <c r="D4" s="68" t="s">
        <v>21</v>
      </c>
    </row>
    <row r="5" spans="2:4" ht="15.75">
      <c r="B5" s="243"/>
      <c r="C5" s="243"/>
      <c r="D5" s="70"/>
    </row>
    <row r="6" spans="2:4" ht="18.75" customHeight="1" thickBot="1">
      <c r="B6" s="71"/>
      <c r="C6" s="71"/>
      <c r="D6" s="57" t="s">
        <v>41</v>
      </c>
    </row>
    <row r="7" spans="2:4" ht="16.5" thickBot="1">
      <c r="B7" s="72" t="s">
        <v>25</v>
      </c>
      <c r="C7" s="73"/>
      <c r="D7" s="74" t="s">
        <v>93</v>
      </c>
    </row>
    <row r="8" spans="2:4" ht="16.5" thickBot="1">
      <c r="B8" s="254" t="s">
        <v>142</v>
      </c>
      <c r="C8" s="255"/>
      <c r="D8" s="1">
        <v>1245243</v>
      </c>
    </row>
    <row r="9" spans="2:4" ht="19.5" customHeight="1" thickBot="1">
      <c r="B9" s="244" t="s">
        <v>26</v>
      </c>
      <c r="C9" s="245"/>
      <c r="D9" s="75">
        <f>SUM(D8:D8)</f>
        <v>1245243</v>
      </c>
    </row>
    <row r="10" spans="2:4" ht="15.75">
      <c r="B10" s="76"/>
      <c r="C10" s="76"/>
      <c r="D10" s="77"/>
    </row>
    <row r="11" spans="2:4" ht="16.5" thickBot="1">
      <c r="B11" s="213" t="s">
        <v>55</v>
      </c>
      <c r="C11" s="213"/>
      <c r="D11" s="57" t="s">
        <v>41</v>
      </c>
    </row>
    <row r="12" spans="2:4" ht="15.75">
      <c r="B12" s="223" t="s">
        <v>20</v>
      </c>
      <c r="C12" s="215" t="s">
        <v>0</v>
      </c>
      <c r="D12" s="227" t="s">
        <v>93</v>
      </c>
    </row>
    <row r="13" spans="2:4" ht="15.75">
      <c r="B13" s="293"/>
      <c r="C13" s="294"/>
      <c r="D13" s="235"/>
    </row>
    <row r="14" spans="2:4" ht="18">
      <c r="B14" s="78">
        <v>42</v>
      </c>
      <c r="C14" s="79" t="s">
        <v>5</v>
      </c>
      <c r="D14" s="20">
        <f>D15+D17</f>
        <v>75000</v>
      </c>
    </row>
    <row r="15" spans="2:4" ht="15.75">
      <c r="B15" s="80">
        <v>421</v>
      </c>
      <c r="C15" s="81" t="s">
        <v>29</v>
      </c>
      <c r="D15" s="23">
        <f>D16</f>
        <v>70000</v>
      </c>
    </row>
    <row r="16" spans="2:4" ht="15.75">
      <c r="B16" s="82">
        <v>4211</v>
      </c>
      <c r="C16" s="32" t="s">
        <v>6</v>
      </c>
      <c r="D16" s="33">
        <v>70000</v>
      </c>
    </row>
    <row r="17" spans="2:4" ht="15.75">
      <c r="B17" s="80">
        <v>425</v>
      </c>
      <c r="C17" s="81" t="s">
        <v>11</v>
      </c>
      <c r="D17" s="23">
        <f>D18</f>
        <v>5000</v>
      </c>
    </row>
    <row r="18" spans="2:4" ht="15.75">
      <c r="B18" s="82">
        <v>4257</v>
      </c>
      <c r="C18" s="32" t="s">
        <v>16</v>
      </c>
      <c r="D18" s="33">
        <v>5000</v>
      </c>
    </row>
    <row r="19" spans="2:4" ht="18">
      <c r="B19" s="78">
        <v>45</v>
      </c>
      <c r="C19" s="79" t="s">
        <v>83</v>
      </c>
      <c r="D19" s="20">
        <f>D20</f>
        <v>1170243</v>
      </c>
    </row>
    <row r="20" spans="2:4" ht="15.75">
      <c r="B20" s="80">
        <v>451</v>
      </c>
      <c r="C20" s="81" t="s">
        <v>84</v>
      </c>
      <c r="D20" s="93">
        <f>D21</f>
        <v>1170243</v>
      </c>
    </row>
    <row r="21" spans="2:4" ht="16.5" thickBot="1">
      <c r="B21" s="82">
        <v>4511</v>
      </c>
      <c r="C21" s="83" t="s">
        <v>84</v>
      </c>
      <c r="D21" s="33">
        <v>1170243</v>
      </c>
    </row>
    <row r="22" spans="2:4" ht="19.5" customHeight="1" thickBot="1">
      <c r="B22" s="244" t="s">
        <v>27</v>
      </c>
      <c r="C22" s="245"/>
      <c r="D22" s="48">
        <f>D14+D19</f>
        <v>1245243</v>
      </c>
    </row>
    <row r="23" spans="2:4" ht="18.75" thickBot="1">
      <c r="B23" s="63"/>
      <c r="C23" s="64"/>
      <c r="D23" s="84"/>
    </row>
    <row r="24" spans="2:4" ht="39.75" customHeight="1" thickBot="1">
      <c r="B24" s="273" t="s">
        <v>108</v>
      </c>
      <c r="C24" s="274"/>
      <c r="D24" s="53">
        <f>104331+1814581-D22</f>
        <v>673669</v>
      </c>
    </row>
    <row r="26" spans="2:4" ht="18">
      <c r="B26" s="217" t="s">
        <v>162</v>
      </c>
      <c r="C26" s="217"/>
      <c r="D26" s="87"/>
    </row>
    <row r="27" spans="2:4" ht="30" customHeight="1">
      <c r="B27" s="88" t="s">
        <v>163</v>
      </c>
      <c r="C27" s="89"/>
      <c r="D27" s="90" t="s">
        <v>121</v>
      </c>
    </row>
    <row r="28" ht="15.75">
      <c r="B28" s="88" t="s">
        <v>161</v>
      </c>
    </row>
  </sheetData>
  <sheetProtection password="EF44" sheet="1"/>
  <mergeCells count="12">
    <mergeCell ref="B2:D2"/>
    <mergeCell ref="B4:C4"/>
    <mergeCell ref="B5:C5"/>
    <mergeCell ref="B12:B13"/>
    <mergeCell ref="C12:C13"/>
    <mergeCell ref="B24:C24"/>
    <mergeCell ref="D12:D13"/>
    <mergeCell ref="B22:C22"/>
    <mergeCell ref="B26:C26"/>
    <mergeCell ref="B8:C8"/>
    <mergeCell ref="B9:C9"/>
    <mergeCell ref="B11:C11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49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5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4.7109375" style="96" customWidth="1"/>
    <col min="2" max="2" width="11.28125" style="96" customWidth="1"/>
    <col min="3" max="3" width="66.421875" style="96" customWidth="1"/>
    <col min="4" max="4" width="43.8515625" style="96" customWidth="1"/>
    <col min="5" max="5" width="24.7109375" style="96" customWidth="1"/>
    <col min="6" max="16384" width="9.140625" style="96" customWidth="1"/>
  </cols>
  <sheetData>
    <row r="1" spans="1:4" ht="33" customHeight="1">
      <c r="A1" s="94"/>
      <c r="B1" s="94"/>
      <c r="C1" s="94"/>
      <c r="D1" s="95"/>
    </row>
    <row r="2" spans="1:4" ht="84" customHeight="1">
      <c r="A2" s="94"/>
      <c r="B2" s="295" t="s">
        <v>129</v>
      </c>
      <c r="C2" s="295"/>
      <c r="D2" s="295"/>
    </row>
    <row r="3" spans="1:4" ht="15.75" customHeight="1">
      <c r="A3" s="94"/>
      <c r="B3" s="97"/>
      <c r="C3" s="97"/>
      <c r="D3" s="67"/>
    </row>
    <row r="4" spans="1:4" ht="18" customHeight="1">
      <c r="A4" s="98"/>
      <c r="B4" s="250" t="s">
        <v>64</v>
      </c>
      <c r="C4" s="251"/>
      <c r="D4" s="68" t="s">
        <v>21</v>
      </c>
    </row>
    <row r="5" spans="2:4" s="30" customFormat="1" ht="15.75">
      <c r="B5" s="243"/>
      <c r="C5" s="243"/>
      <c r="D5" s="70"/>
    </row>
    <row r="6" spans="2:4" s="30" customFormat="1" ht="16.5" customHeight="1" thickBot="1">
      <c r="B6" s="71"/>
      <c r="C6" s="71"/>
      <c r="D6" s="57" t="s">
        <v>41</v>
      </c>
    </row>
    <row r="7" spans="2:4" ht="15.75" customHeight="1" thickBot="1">
      <c r="B7" s="72" t="s">
        <v>25</v>
      </c>
      <c r="C7" s="73"/>
      <c r="D7" s="99" t="s">
        <v>93</v>
      </c>
    </row>
    <row r="8" spans="2:15" ht="17.25" customHeight="1" thickBot="1">
      <c r="B8" s="254" t="s">
        <v>95</v>
      </c>
      <c r="C8" s="255"/>
      <c r="D8" s="100">
        <v>37652</v>
      </c>
      <c r="E8" s="296"/>
      <c r="F8" s="297"/>
      <c r="G8" s="297"/>
      <c r="H8" s="297"/>
      <c r="I8" s="297"/>
      <c r="J8" s="297"/>
      <c r="K8" s="297"/>
      <c r="L8" s="297"/>
      <c r="M8" s="297"/>
      <c r="N8" s="297"/>
      <c r="O8" s="297"/>
    </row>
    <row r="9" spans="2:4" ht="19.5" customHeight="1" thickBot="1">
      <c r="B9" s="244" t="s">
        <v>26</v>
      </c>
      <c r="C9" s="245"/>
      <c r="D9" s="75">
        <f>SUM(D8)</f>
        <v>37652</v>
      </c>
    </row>
    <row r="10" spans="2:4" ht="15">
      <c r="B10" s="76"/>
      <c r="C10" s="76"/>
      <c r="D10" s="77"/>
    </row>
    <row r="11" spans="2:4" ht="15.75" customHeight="1" thickBot="1">
      <c r="B11" s="213" t="s">
        <v>55</v>
      </c>
      <c r="C11" s="213"/>
      <c r="D11" s="57" t="s">
        <v>41</v>
      </c>
    </row>
    <row r="12" spans="2:4" ht="12.75" customHeight="1">
      <c r="B12" s="246" t="s">
        <v>20</v>
      </c>
      <c r="C12" s="248" t="s">
        <v>0</v>
      </c>
      <c r="D12" s="227" t="s">
        <v>93</v>
      </c>
    </row>
    <row r="13" spans="2:4" ht="20.25" customHeight="1">
      <c r="B13" s="247"/>
      <c r="C13" s="249"/>
      <c r="D13" s="235"/>
    </row>
    <row r="14" spans="2:4" ht="18">
      <c r="B14" s="78">
        <v>42</v>
      </c>
      <c r="C14" s="79" t="s">
        <v>5</v>
      </c>
      <c r="D14" s="20">
        <f>D15+D17+D19</f>
        <v>37652</v>
      </c>
    </row>
    <row r="15" spans="2:4" ht="15.75">
      <c r="B15" s="44">
        <v>421</v>
      </c>
      <c r="C15" s="45" t="s">
        <v>29</v>
      </c>
      <c r="D15" s="23">
        <f>SUM(D16)</f>
        <v>7000</v>
      </c>
    </row>
    <row r="16" spans="2:5" ht="15" customHeight="1">
      <c r="B16" s="31">
        <v>4211</v>
      </c>
      <c r="C16" s="101" t="s">
        <v>6</v>
      </c>
      <c r="D16" s="91">
        <v>7000</v>
      </c>
      <c r="E16" s="102"/>
    </row>
    <row r="17" spans="2:5" ht="31.5">
      <c r="B17" s="80">
        <v>422</v>
      </c>
      <c r="C17" s="81" t="s">
        <v>73</v>
      </c>
      <c r="D17" s="23">
        <f>SUM(D18)</f>
        <v>15652</v>
      </c>
      <c r="E17" s="102"/>
    </row>
    <row r="18" spans="2:4" ht="15">
      <c r="B18" s="82">
        <v>4222</v>
      </c>
      <c r="C18" s="32" t="s">
        <v>30</v>
      </c>
      <c r="D18" s="91">
        <v>15652</v>
      </c>
    </row>
    <row r="19" spans="2:4" ht="15.75">
      <c r="B19" s="80">
        <v>424</v>
      </c>
      <c r="C19" s="81" t="s">
        <v>31</v>
      </c>
      <c r="D19" s="23">
        <f>SUM(D20:D20)</f>
        <v>15000</v>
      </c>
    </row>
    <row r="20" spans="2:4" ht="15.75" thickBot="1">
      <c r="B20" s="82">
        <v>4242</v>
      </c>
      <c r="C20" s="32" t="s">
        <v>30</v>
      </c>
      <c r="D20" s="33">
        <v>15000</v>
      </c>
    </row>
    <row r="21" spans="2:4" ht="19.5" customHeight="1" thickBot="1">
      <c r="B21" s="244" t="s">
        <v>27</v>
      </c>
      <c r="C21" s="245"/>
      <c r="D21" s="48">
        <f>D14</f>
        <v>37652</v>
      </c>
    </row>
    <row r="22" spans="2:4" ht="15.75">
      <c r="B22" s="103"/>
      <c r="C22" s="103"/>
      <c r="D22" s="104"/>
    </row>
    <row r="23" spans="2:4" ht="18">
      <c r="B23" s="217" t="s">
        <v>162</v>
      </c>
      <c r="C23" s="217"/>
      <c r="D23" s="87"/>
    </row>
    <row r="24" spans="2:4" ht="30" customHeight="1">
      <c r="B24" s="88" t="s">
        <v>163</v>
      </c>
      <c r="C24" s="89"/>
      <c r="D24" s="90" t="s">
        <v>121</v>
      </c>
    </row>
    <row r="25" spans="2:4" ht="15.75">
      <c r="B25" s="88" t="s">
        <v>161</v>
      </c>
      <c r="C25" s="30"/>
      <c r="D25" s="65"/>
    </row>
  </sheetData>
  <sheetProtection password="EF44" sheet="1"/>
  <mergeCells count="12">
    <mergeCell ref="E8:O8"/>
    <mergeCell ref="D12:D13"/>
    <mergeCell ref="B21:C21"/>
    <mergeCell ref="B2:D2"/>
    <mergeCell ref="B4:C4"/>
    <mergeCell ref="B5:C5"/>
    <mergeCell ref="B8:C8"/>
    <mergeCell ref="B23:C23"/>
    <mergeCell ref="B9:C9"/>
    <mergeCell ref="B11:C11"/>
    <mergeCell ref="B12:B13"/>
    <mergeCell ref="C12:C13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49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23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4.7109375" style="96" customWidth="1"/>
    <col min="2" max="2" width="11.28125" style="96" customWidth="1"/>
    <col min="3" max="3" width="66.421875" style="96" customWidth="1"/>
    <col min="4" max="4" width="43.8515625" style="96" customWidth="1"/>
    <col min="5" max="5" width="24.7109375" style="96" customWidth="1"/>
    <col min="6" max="16384" width="9.140625" style="96" customWidth="1"/>
  </cols>
  <sheetData>
    <row r="1" spans="1:4" ht="33" customHeight="1">
      <c r="A1" s="94"/>
      <c r="B1" s="94"/>
      <c r="C1" s="94"/>
      <c r="D1" s="95"/>
    </row>
    <row r="2" spans="1:4" ht="79.5" customHeight="1">
      <c r="A2" s="94"/>
      <c r="B2" s="295" t="s">
        <v>130</v>
      </c>
      <c r="C2" s="295"/>
      <c r="D2" s="295"/>
    </row>
    <row r="3" spans="1:4" ht="15.75" customHeight="1">
      <c r="A3" s="94"/>
      <c r="B3" s="97"/>
      <c r="C3" s="97"/>
      <c r="D3" s="67"/>
    </row>
    <row r="4" spans="1:4" ht="18" customHeight="1">
      <c r="A4" s="98"/>
      <c r="B4" s="250" t="s">
        <v>64</v>
      </c>
      <c r="C4" s="251"/>
      <c r="D4" s="68" t="s">
        <v>21</v>
      </c>
    </row>
    <row r="5" spans="1:4" ht="15.75">
      <c r="A5" s="98"/>
      <c r="B5" s="243"/>
      <c r="C5" s="243"/>
      <c r="D5" s="70"/>
    </row>
    <row r="6" spans="2:4" ht="16.5" thickBot="1">
      <c r="B6" s="71"/>
      <c r="C6" s="71"/>
      <c r="D6" s="57" t="s">
        <v>41</v>
      </c>
    </row>
    <row r="7" spans="2:4" ht="16.5" thickBot="1">
      <c r="B7" s="72" t="s">
        <v>25</v>
      </c>
      <c r="C7" s="73"/>
      <c r="D7" s="99" t="s">
        <v>93</v>
      </c>
    </row>
    <row r="8" spans="2:4" ht="15.75" thickBot="1">
      <c r="B8" s="254" t="s">
        <v>95</v>
      </c>
      <c r="C8" s="255"/>
      <c r="D8" s="100">
        <v>7492</v>
      </c>
    </row>
    <row r="9" spans="2:4" ht="19.5" customHeight="1" thickBot="1">
      <c r="B9" s="244" t="s">
        <v>26</v>
      </c>
      <c r="C9" s="245"/>
      <c r="D9" s="75">
        <f>D8</f>
        <v>7492</v>
      </c>
    </row>
    <row r="10" spans="2:4" ht="15">
      <c r="B10" s="76"/>
      <c r="C10" s="76"/>
      <c r="D10" s="77"/>
    </row>
    <row r="11" spans="2:4" ht="15.75" thickBot="1">
      <c r="B11" s="213" t="s">
        <v>55</v>
      </c>
      <c r="C11" s="213"/>
      <c r="D11" s="57" t="s">
        <v>41</v>
      </c>
    </row>
    <row r="12" spans="2:4" ht="12.75">
      <c r="B12" s="246" t="s">
        <v>20</v>
      </c>
      <c r="C12" s="248" t="s">
        <v>0</v>
      </c>
      <c r="D12" s="227" t="s">
        <v>93</v>
      </c>
    </row>
    <row r="13" spans="2:4" ht="20.25" customHeight="1">
      <c r="B13" s="247"/>
      <c r="C13" s="249"/>
      <c r="D13" s="235"/>
    </row>
    <row r="14" spans="2:4" ht="18">
      <c r="B14" s="78">
        <v>42</v>
      </c>
      <c r="C14" s="79" t="s">
        <v>5</v>
      </c>
      <c r="D14" s="20">
        <f>D15</f>
        <v>7492</v>
      </c>
    </row>
    <row r="15" spans="2:4" ht="15.75">
      <c r="B15" s="44">
        <v>421</v>
      </c>
      <c r="C15" s="45" t="s">
        <v>29</v>
      </c>
      <c r="D15" s="23">
        <f>SUM(D16)</f>
        <v>7492</v>
      </c>
    </row>
    <row r="16" spans="2:4" ht="15.75" thickBot="1">
      <c r="B16" s="31">
        <v>4211</v>
      </c>
      <c r="C16" s="101" t="s">
        <v>6</v>
      </c>
      <c r="D16" s="91">
        <v>7492</v>
      </c>
    </row>
    <row r="17" spans="2:4" ht="19.5" customHeight="1" thickBot="1">
      <c r="B17" s="244" t="s">
        <v>27</v>
      </c>
      <c r="C17" s="245"/>
      <c r="D17" s="48">
        <f>D14</f>
        <v>7492</v>
      </c>
    </row>
    <row r="18" spans="2:4" ht="16.5" thickBot="1">
      <c r="B18" s="103"/>
      <c r="C18" s="103"/>
      <c r="D18" s="104"/>
    </row>
    <row r="19" spans="2:4" ht="39.75" customHeight="1" thickBot="1">
      <c r="B19" s="269" t="s">
        <v>111</v>
      </c>
      <c r="C19" s="270"/>
      <c r="D19" s="75">
        <v>1500000</v>
      </c>
    </row>
    <row r="20" spans="2:4" ht="18">
      <c r="B20" s="105"/>
      <c r="C20" s="105"/>
      <c r="D20" s="86"/>
    </row>
    <row r="21" spans="2:4" ht="18">
      <c r="B21" s="217" t="s">
        <v>162</v>
      </c>
      <c r="C21" s="217"/>
      <c r="D21" s="87"/>
    </row>
    <row r="22" spans="2:4" ht="30" customHeight="1">
      <c r="B22" s="88" t="s">
        <v>163</v>
      </c>
      <c r="C22" s="89"/>
      <c r="D22" s="90" t="s">
        <v>121</v>
      </c>
    </row>
    <row r="23" spans="2:4" ht="15.75">
      <c r="B23" s="88" t="s">
        <v>161</v>
      </c>
      <c r="C23" s="30"/>
      <c r="D23" s="65"/>
    </row>
  </sheetData>
  <sheetProtection password="EF44" sheet="1"/>
  <mergeCells count="12">
    <mergeCell ref="D12:D13"/>
    <mergeCell ref="B8:C8"/>
    <mergeCell ref="B2:D2"/>
    <mergeCell ref="B4:C4"/>
    <mergeCell ref="B5:C5"/>
    <mergeCell ref="B17:C17"/>
    <mergeCell ref="B19:C19"/>
    <mergeCell ref="B21:C21"/>
    <mergeCell ref="B9:C9"/>
    <mergeCell ref="B11:C11"/>
    <mergeCell ref="B12:B13"/>
    <mergeCell ref="C12:C13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49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legacyDrawingHF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21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4.7109375" style="96" customWidth="1"/>
    <col min="2" max="2" width="11.28125" style="96" customWidth="1"/>
    <col min="3" max="3" width="66.421875" style="96" customWidth="1"/>
    <col min="4" max="4" width="43.8515625" style="96" customWidth="1"/>
    <col min="5" max="5" width="24.7109375" style="96" customWidth="1"/>
    <col min="6" max="16384" width="9.140625" style="96" customWidth="1"/>
  </cols>
  <sheetData>
    <row r="1" spans="1:4" ht="33" customHeight="1">
      <c r="A1" s="94"/>
      <c r="B1" s="94"/>
      <c r="C1" s="94"/>
      <c r="D1" s="95"/>
    </row>
    <row r="2" spans="1:4" ht="75" customHeight="1">
      <c r="A2" s="94"/>
      <c r="B2" s="295" t="s">
        <v>131</v>
      </c>
      <c r="C2" s="295"/>
      <c r="D2" s="295"/>
    </row>
    <row r="3" spans="1:4" ht="15.75" customHeight="1">
      <c r="A3" s="94"/>
      <c r="B3" s="97"/>
      <c r="C3" s="97"/>
      <c r="D3" s="67"/>
    </row>
    <row r="4" spans="1:4" ht="18" customHeight="1">
      <c r="A4" s="98"/>
      <c r="B4" s="250" t="s">
        <v>64</v>
      </c>
      <c r="C4" s="251"/>
      <c r="D4" s="68" t="s">
        <v>21</v>
      </c>
    </row>
    <row r="5" spans="2:4" ht="15.75">
      <c r="B5" s="30"/>
      <c r="C5" s="30"/>
      <c r="D5" s="65"/>
    </row>
    <row r="6" spans="2:4" ht="19.5" thickBot="1">
      <c r="B6" s="298"/>
      <c r="C6" s="298"/>
      <c r="D6" s="57" t="s">
        <v>41</v>
      </c>
    </row>
    <row r="7" spans="2:4" ht="16.5" customHeight="1" thickBot="1">
      <c r="B7" s="72" t="s">
        <v>25</v>
      </c>
      <c r="C7" s="73"/>
      <c r="D7" s="99" t="s">
        <v>93</v>
      </c>
    </row>
    <row r="8" spans="2:4" ht="15.75" thickBot="1">
      <c r="B8" s="254" t="s">
        <v>95</v>
      </c>
      <c r="C8" s="255"/>
      <c r="D8" s="100">
        <v>14983</v>
      </c>
    </row>
    <row r="9" spans="2:4" ht="19.5" customHeight="1" thickBot="1">
      <c r="B9" s="244" t="s">
        <v>26</v>
      </c>
      <c r="C9" s="245"/>
      <c r="D9" s="75">
        <f>D8</f>
        <v>14983</v>
      </c>
    </row>
    <row r="10" spans="2:4" ht="15">
      <c r="B10" s="76"/>
      <c r="C10" s="76"/>
      <c r="D10" s="77"/>
    </row>
    <row r="11" spans="2:4" ht="15.75" thickBot="1">
      <c r="B11" s="213" t="s">
        <v>55</v>
      </c>
      <c r="C11" s="213"/>
      <c r="D11" s="57" t="s">
        <v>41</v>
      </c>
    </row>
    <row r="12" spans="2:4" ht="12.75">
      <c r="B12" s="246" t="s">
        <v>20</v>
      </c>
      <c r="C12" s="248" t="s">
        <v>0</v>
      </c>
      <c r="D12" s="227" t="s">
        <v>93</v>
      </c>
    </row>
    <row r="13" spans="2:4" ht="23.25" customHeight="1">
      <c r="B13" s="247"/>
      <c r="C13" s="249"/>
      <c r="D13" s="235"/>
    </row>
    <row r="14" spans="2:4" ht="18">
      <c r="B14" s="78">
        <v>42</v>
      </c>
      <c r="C14" s="79" t="s">
        <v>5</v>
      </c>
      <c r="D14" s="20">
        <f>D15</f>
        <v>14983</v>
      </c>
    </row>
    <row r="15" spans="2:4" ht="15.75">
      <c r="B15" s="44">
        <v>421</v>
      </c>
      <c r="C15" s="45" t="s">
        <v>29</v>
      </c>
      <c r="D15" s="23">
        <f>SUM(D16)</f>
        <v>14983</v>
      </c>
    </row>
    <row r="16" spans="2:4" ht="15.75" thickBot="1">
      <c r="B16" s="31">
        <v>4211</v>
      </c>
      <c r="C16" s="101" t="s">
        <v>6</v>
      </c>
      <c r="D16" s="33">
        <v>14983</v>
      </c>
    </row>
    <row r="17" spans="2:4" ht="19.5" customHeight="1" thickBot="1">
      <c r="B17" s="244" t="s">
        <v>27</v>
      </c>
      <c r="C17" s="299"/>
      <c r="D17" s="48">
        <f>D14</f>
        <v>14983</v>
      </c>
    </row>
    <row r="18" spans="2:4" ht="15.75">
      <c r="B18" s="103"/>
      <c r="C18" s="103"/>
      <c r="D18" s="104"/>
    </row>
    <row r="19" spans="2:4" ht="18">
      <c r="B19" s="217" t="s">
        <v>162</v>
      </c>
      <c r="C19" s="217"/>
      <c r="D19" s="87"/>
    </row>
    <row r="20" spans="2:4" ht="30" customHeight="1">
      <c r="B20" s="88" t="s">
        <v>163</v>
      </c>
      <c r="C20" s="89"/>
      <c r="D20" s="90" t="s">
        <v>121</v>
      </c>
    </row>
    <row r="21" spans="2:4" ht="15.75">
      <c r="B21" s="88" t="s">
        <v>161</v>
      </c>
      <c r="C21" s="30"/>
      <c r="D21" s="65"/>
    </row>
  </sheetData>
  <sheetProtection password="EF44" sheet="1"/>
  <mergeCells count="11">
    <mergeCell ref="B12:B13"/>
    <mergeCell ref="C12:C13"/>
    <mergeCell ref="B17:C17"/>
    <mergeCell ref="B19:C19"/>
    <mergeCell ref="D12:D13"/>
    <mergeCell ref="B2:D2"/>
    <mergeCell ref="B4:C4"/>
    <mergeCell ref="B6:C6"/>
    <mergeCell ref="B8:C8"/>
    <mergeCell ref="B9:C9"/>
    <mergeCell ref="B11:C11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49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legacyDrawingHF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5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4.7109375" style="96" customWidth="1"/>
    <col min="2" max="2" width="11.28125" style="96" customWidth="1"/>
    <col min="3" max="3" width="66.421875" style="96" customWidth="1"/>
    <col min="4" max="4" width="43.8515625" style="96" customWidth="1"/>
    <col min="5" max="5" width="24.7109375" style="96" customWidth="1"/>
    <col min="6" max="16384" width="9.140625" style="96" customWidth="1"/>
  </cols>
  <sheetData>
    <row r="1" spans="1:4" ht="33" customHeight="1">
      <c r="A1" s="94"/>
      <c r="B1" s="94"/>
      <c r="C1" s="94"/>
      <c r="D1" s="95"/>
    </row>
    <row r="2" spans="1:4" ht="79.5" customHeight="1">
      <c r="A2" s="94"/>
      <c r="B2" s="295" t="s">
        <v>132</v>
      </c>
      <c r="C2" s="295"/>
      <c r="D2" s="295"/>
    </row>
    <row r="3" spans="1:4" ht="15.75" customHeight="1">
      <c r="A3" s="94"/>
      <c r="B3" s="97"/>
      <c r="C3" s="97"/>
      <c r="D3" s="67"/>
    </row>
    <row r="4" spans="1:4" ht="18" customHeight="1">
      <c r="A4" s="98"/>
      <c r="B4" s="250" t="s">
        <v>64</v>
      </c>
      <c r="C4" s="251"/>
      <c r="D4" s="68" t="s">
        <v>21</v>
      </c>
    </row>
    <row r="5" spans="1:4" ht="18" customHeight="1">
      <c r="A5" s="98"/>
      <c r="B5" s="111"/>
      <c r="C5" s="112"/>
      <c r="D5" s="68"/>
    </row>
    <row r="6" spans="1:4" ht="16.5" thickBot="1">
      <c r="A6" s="98"/>
      <c r="B6" s="243"/>
      <c r="C6" s="243"/>
      <c r="D6" s="57" t="s">
        <v>41</v>
      </c>
    </row>
    <row r="7" spans="2:4" s="30" customFormat="1" ht="16.5" customHeight="1" thickBot="1">
      <c r="B7" s="72" t="s">
        <v>25</v>
      </c>
      <c r="C7" s="73"/>
      <c r="D7" s="74" t="s">
        <v>93</v>
      </c>
    </row>
    <row r="8" spans="2:4" s="30" customFormat="1" ht="15.75" customHeight="1">
      <c r="B8" s="275" t="s">
        <v>86</v>
      </c>
      <c r="C8" s="276"/>
      <c r="D8" s="106">
        <v>750000</v>
      </c>
    </row>
    <row r="9" spans="2:4" s="30" customFormat="1" ht="15.75" customHeight="1" thickBot="1">
      <c r="B9" s="254" t="s">
        <v>95</v>
      </c>
      <c r="C9" s="255"/>
      <c r="D9" s="107">
        <v>7483</v>
      </c>
    </row>
    <row r="10" spans="2:4" s="30" customFormat="1" ht="19.5" customHeight="1" thickBot="1">
      <c r="B10" s="244" t="s">
        <v>26</v>
      </c>
      <c r="C10" s="245"/>
      <c r="D10" s="75">
        <f>SUM(D8:D9)</f>
        <v>757483</v>
      </c>
    </row>
    <row r="11" spans="2:4" ht="15">
      <c r="B11" s="76"/>
      <c r="C11" s="76"/>
      <c r="D11" s="77"/>
    </row>
    <row r="12" spans="2:4" ht="15.75" customHeight="1" thickBot="1">
      <c r="B12" s="213" t="s">
        <v>55</v>
      </c>
      <c r="C12" s="213"/>
      <c r="D12" s="57" t="s">
        <v>41</v>
      </c>
    </row>
    <row r="13" spans="2:4" ht="12.75" customHeight="1">
      <c r="B13" s="246" t="s">
        <v>20</v>
      </c>
      <c r="C13" s="248" t="s">
        <v>0</v>
      </c>
      <c r="D13" s="227" t="s">
        <v>93</v>
      </c>
    </row>
    <row r="14" spans="2:4" ht="20.25" customHeight="1">
      <c r="B14" s="247"/>
      <c r="C14" s="249"/>
      <c r="D14" s="235"/>
    </row>
    <row r="15" spans="2:4" ht="18">
      <c r="B15" s="78">
        <v>42</v>
      </c>
      <c r="C15" s="79" t="s">
        <v>5</v>
      </c>
      <c r="D15" s="20">
        <f>D16</f>
        <v>7483</v>
      </c>
    </row>
    <row r="16" spans="2:8" ht="15.75">
      <c r="B16" s="44">
        <v>421</v>
      </c>
      <c r="C16" s="45" t="s">
        <v>29</v>
      </c>
      <c r="D16" s="93">
        <f>SUM(D17)</f>
        <v>7483</v>
      </c>
      <c r="E16" s="108"/>
      <c r="F16" s="108"/>
      <c r="G16" s="108"/>
      <c r="H16" s="102"/>
    </row>
    <row r="17" spans="2:5" ht="15">
      <c r="B17" s="31">
        <v>4211</v>
      </c>
      <c r="C17" s="101" t="s">
        <v>6</v>
      </c>
      <c r="D17" s="91">
        <v>7483</v>
      </c>
      <c r="E17" s="102"/>
    </row>
    <row r="18" spans="2:5" ht="18">
      <c r="B18" s="109">
        <v>45</v>
      </c>
      <c r="C18" s="59" t="s">
        <v>83</v>
      </c>
      <c r="D18" s="110">
        <f>D20</f>
        <v>750000</v>
      </c>
      <c r="E18" s="108"/>
    </row>
    <row r="19" spans="2:5" ht="15.75">
      <c r="B19" s="44">
        <v>451</v>
      </c>
      <c r="C19" s="45" t="s">
        <v>84</v>
      </c>
      <c r="D19" s="93">
        <f>SUM(D20:D20)</f>
        <v>750000</v>
      </c>
      <c r="E19" s="108"/>
    </row>
    <row r="20" spans="2:5" ht="15.75" thickBot="1">
      <c r="B20" s="46">
        <v>4513</v>
      </c>
      <c r="C20" s="47" t="s">
        <v>85</v>
      </c>
      <c r="D20" s="61">
        <v>750000</v>
      </c>
      <c r="E20" s="108"/>
    </row>
    <row r="21" spans="2:4" ht="19.5" customHeight="1" thickBot="1">
      <c r="B21" s="244" t="s">
        <v>27</v>
      </c>
      <c r="C21" s="299"/>
      <c r="D21" s="48">
        <f>D15+D18</f>
        <v>757483</v>
      </c>
    </row>
    <row r="22" spans="2:4" ht="15.75">
      <c r="B22" s="103"/>
      <c r="C22" s="103"/>
      <c r="D22" s="104"/>
    </row>
    <row r="23" spans="2:4" ht="18">
      <c r="B23" s="217" t="s">
        <v>162</v>
      </c>
      <c r="C23" s="217"/>
      <c r="D23" s="87"/>
    </row>
    <row r="24" spans="2:4" ht="30" customHeight="1">
      <c r="B24" s="88" t="s">
        <v>163</v>
      </c>
      <c r="C24" s="89"/>
      <c r="D24" s="90" t="s">
        <v>121</v>
      </c>
    </row>
    <row r="25" spans="2:4" ht="15.75">
      <c r="B25" s="88" t="s">
        <v>161</v>
      </c>
      <c r="C25" s="30"/>
      <c r="D25" s="65"/>
    </row>
  </sheetData>
  <sheetProtection password="EF44" sheet="1"/>
  <mergeCells count="12">
    <mergeCell ref="D13:D14"/>
    <mergeCell ref="B2:D2"/>
    <mergeCell ref="B4:C4"/>
    <mergeCell ref="B6:C6"/>
    <mergeCell ref="B21:C21"/>
    <mergeCell ref="B23:C23"/>
    <mergeCell ref="B8:C8"/>
    <mergeCell ref="B9:C9"/>
    <mergeCell ref="B10:C10"/>
    <mergeCell ref="B12:C12"/>
    <mergeCell ref="B13:B14"/>
    <mergeCell ref="C13:C14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49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B2:M91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4.7109375" style="30" customWidth="1"/>
    <col min="2" max="2" width="13.140625" style="30" customWidth="1"/>
    <col min="3" max="3" width="66.421875" style="30" customWidth="1"/>
    <col min="4" max="4" width="43.57421875" style="65" customWidth="1"/>
    <col min="5" max="5" width="43.57421875" style="30" customWidth="1"/>
    <col min="6" max="9" width="15.28125" style="30" customWidth="1"/>
    <col min="10" max="16384" width="9.140625" style="30" customWidth="1"/>
  </cols>
  <sheetData>
    <row r="1" ht="33" customHeight="1"/>
    <row r="2" spans="2:13" ht="79.5" customHeight="1">
      <c r="B2" s="220" t="s">
        <v>157</v>
      </c>
      <c r="C2" s="220"/>
      <c r="D2" s="220"/>
      <c r="E2" s="132"/>
      <c r="F2" s="66"/>
      <c r="G2" s="66"/>
      <c r="H2" s="66"/>
      <c r="I2" s="66"/>
      <c r="J2" s="66"/>
      <c r="K2" s="66"/>
      <c r="L2" s="66"/>
      <c r="M2" s="66"/>
    </row>
    <row r="3" spans="4:7" ht="15.75" customHeight="1">
      <c r="D3" s="133"/>
      <c r="E3" s="133"/>
      <c r="F3" s="133"/>
      <c r="G3" s="133"/>
    </row>
    <row r="4" spans="2:13" ht="18" customHeight="1">
      <c r="B4" s="250" t="s">
        <v>64</v>
      </c>
      <c r="C4" s="251"/>
      <c r="D4" s="68" t="s">
        <v>21</v>
      </c>
      <c r="E4" s="69"/>
      <c r="F4" s="69"/>
      <c r="G4" s="69"/>
      <c r="H4" s="69"/>
      <c r="I4" s="69"/>
      <c r="J4" s="69"/>
      <c r="K4" s="69"/>
      <c r="L4" s="69"/>
      <c r="M4" s="69"/>
    </row>
    <row r="5" spans="2:4" ht="15.75">
      <c r="B5" s="243"/>
      <c r="C5" s="243"/>
      <c r="D5" s="70"/>
    </row>
    <row r="6" spans="2:4" ht="16.5" customHeight="1" thickBot="1">
      <c r="B6" s="71"/>
      <c r="C6" s="71"/>
      <c r="D6" s="57" t="s">
        <v>41</v>
      </c>
    </row>
    <row r="7" spans="2:4" ht="24.75" customHeight="1" thickBot="1">
      <c r="B7" s="72" t="s">
        <v>25</v>
      </c>
      <c r="C7" s="73"/>
      <c r="D7" s="74" t="s">
        <v>93</v>
      </c>
    </row>
    <row r="8" spans="2:4" ht="15.75" customHeight="1">
      <c r="B8" s="252" t="s">
        <v>23</v>
      </c>
      <c r="C8" s="253"/>
      <c r="D8" s="160">
        <v>15000</v>
      </c>
    </row>
    <row r="9" spans="2:4" ht="15.75" customHeight="1">
      <c r="B9" s="254" t="s">
        <v>24</v>
      </c>
      <c r="C9" s="255"/>
      <c r="D9" s="1">
        <v>213442957</v>
      </c>
    </row>
    <row r="10" spans="2:4" ht="15.75" customHeight="1" thickBot="1">
      <c r="B10" s="256" t="s">
        <v>19</v>
      </c>
      <c r="C10" s="257"/>
      <c r="D10" s="61">
        <v>1731845</v>
      </c>
    </row>
    <row r="11" spans="2:4" ht="19.5" customHeight="1" thickBot="1">
      <c r="B11" s="244" t="s">
        <v>26</v>
      </c>
      <c r="C11" s="245"/>
      <c r="D11" s="75">
        <f>SUM(D8:D10)</f>
        <v>215189802</v>
      </c>
    </row>
    <row r="12" spans="2:5" ht="19.5" customHeight="1">
      <c r="B12" s="103"/>
      <c r="C12" s="103"/>
      <c r="D12" s="103"/>
      <c r="E12" s="104"/>
    </row>
    <row r="13" spans="2:9" ht="16.5" customHeight="1" thickBot="1">
      <c r="B13" s="213" t="s">
        <v>55</v>
      </c>
      <c r="C13" s="213"/>
      <c r="D13" s="57" t="s">
        <v>41</v>
      </c>
      <c r="E13" s="134"/>
      <c r="I13" s="135"/>
    </row>
    <row r="14" spans="2:5" s="136" customFormat="1" ht="20.25" customHeight="1">
      <c r="B14" s="246" t="s">
        <v>20</v>
      </c>
      <c r="C14" s="248" t="s">
        <v>0</v>
      </c>
      <c r="D14" s="227" t="s">
        <v>93</v>
      </c>
      <c r="E14" s="227" t="s">
        <v>160</v>
      </c>
    </row>
    <row r="15" spans="2:5" s="136" customFormat="1" ht="27" customHeight="1">
      <c r="B15" s="247"/>
      <c r="C15" s="249"/>
      <c r="D15" s="235"/>
      <c r="E15" s="235"/>
    </row>
    <row r="16" spans="2:5" s="137" customFormat="1" ht="19.5" customHeight="1">
      <c r="B16" s="109">
        <v>41</v>
      </c>
      <c r="C16" s="59" t="s">
        <v>60</v>
      </c>
      <c r="D16" s="110">
        <f>D17+D19+D21</f>
        <v>5651078</v>
      </c>
      <c r="E16" s="110">
        <f>E17+E19+E21</f>
        <v>5630078</v>
      </c>
    </row>
    <row r="17" spans="2:5" s="137" customFormat="1" ht="21.75" customHeight="1">
      <c r="B17" s="44">
        <v>411</v>
      </c>
      <c r="C17" s="45" t="s">
        <v>1</v>
      </c>
      <c r="D17" s="93">
        <f>SUM(D18:D18)</f>
        <v>4690966</v>
      </c>
      <c r="E17" s="93">
        <f>SUM(E18:E18)</f>
        <v>4672940</v>
      </c>
    </row>
    <row r="18" spans="2:5" ht="15.75" customHeight="1">
      <c r="B18" s="205">
        <v>4111</v>
      </c>
      <c r="C18" s="206" t="s">
        <v>2</v>
      </c>
      <c r="D18" s="207">
        <v>4690966</v>
      </c>
      <c r="E18" s="207">
        <f>4690966-18026</f>
        <v>4672940</v>
      </c>
    </row>
    <row r="19" spans="2:5" s="137" customFormat="1" ht="21.75" customHeight="1">
      <c r="B19" s="44">
        <v>412</v>
      </c>
      <c r="C19" s="45" t="s">
        <v>61</v>
      </c>
      <c r="D19" s="93">
        <f>SUM(D20)</f>
        <v>233472</v>
      </c>
      <c r="E19" s="93">
        <f>SUM(E20)</f>
        <v>233472</v>
      </c>
    </row>
    <row r="20" spans="2:5" ht="15.75" customHeight="1">
      <c r="B20" s="113">
        <v>4121</v>
      </c>
      <c r="C20" s="138" t="s">
        <v>61</v>
      </c>
      <c r="D20" s="26">
        <v>233472</v>
      </c>
      <c r="E20" s="26">
        <v>233472</v>
      </c>
    </row>
    <row r="21" spans="2:5" s="137" customFormat="1" ht="21.75" customHeight="1">
      <c r="B21" s="44">
        <v>413</v>
      </c>
      <c r="C21" s="45" t="s">
        <v>3</v>
      </c>
      <c r="D21" s="93">
        <f>SUM(D22:D23)</f>
        <v>726640</v>
      </c>
      <c r="E21" s="93">
        <f>SUM(E22:E23)</f>
        <v>723666</v>
      </c>
    </row>
    <row r="22" spans="2:5" ht="15.75" customHeight="1">
      <c r="B22" s="205">
        <v>4131</v>
      </c>
      <c r="C22" s="206" t="s">
        <v>4</v>
      </c>
      <c r="D22" s="207">
        <v>716440</v>
      </c>
      <c r="E22" s="207">
        <f>716440-2974</f>
        <v>713466</v>
      </c>
    </row>
    <row r="23" spans="2:5" ht="15.75" customHeight="1">
      <c r="B23" s="113">
        <v>4134</v>
      </c>
      <c r="C23" s="138" t="s">
        <v>80</v>
      </c>
      <c r="D23" s="26">
        <v>10200</v>
      </c>
      <c r="E23" s="26">
        <v>10200</v>
      </c>
    </row>
    <row r="24" spans="2:5" s="137" customFormat="1" ht="21.75" customHeight="1">
      <c r="B24" s="109">
        <v>42</v>
      </c>
      <c r="C24" s="59" t="s">
        <v>5</v>
      </c>
      <c r="D24" s="110">
        <f>D25+D29+D33+D37+D47+D51</f>
        <v>4221790</v>
      </c>
      <c r="E24" s="110">
        <f>E25+E29+E33+E37+E47+E51</f>
        <v>4242790</v>
      </c>
    </row>
    <row r="25" spans="2:5" s="137" customFormat="1" ht="21.75" customHeight="1">
      <c r="B25" s="44">
        <v>421</v>
      </c>
      <c r="C25" s="45" t="s">
        <v>29</v>
      </c>
      <c r="D25" s="93">
        <f>SUM(D26:D28)</f>
        <v>734165</v>
      </c>
      <c r="E25" s="93">
        <f>SUM(E26:E28)</f>
        <v>734165</v>
      </c>
    </row>
    <row r="26" spans="2:5" ht="15" customHeight="1">
      <c r="B26" s="31">
        <v>4211</v>
      </c>
      <c r="C26" s="101" t="s">
        <v>6</v>
      </c>
      <c r="D26" s="91">
        <v>368023</v>
      </c>
      <c r="E26" s="91">
        <v>368023</v>
      </c>
    </row>
    <row r="27" spans="2:5" ht="15.75" customHeight="1">
      <c r="B27" s="31">
        <v>4212</v>
      </c>
      <c r="C27" s="101" t="s">
        <v>7</v>
      </c>
      <c r="D27" s="33">
        <v>148842</v>
      </c>
      <c r="E27" s="33">
        <v>148842</v>
      </c>
    </row>
    <row r="28" spans="2:5" ht="15.75" customHeight="1">
      <c r="B28" s="31">
        <v>4213</v>
      </c>
      <c r="C28" s="101" t="s">
        <v>59</v>
      </c>
      <c r="D28" s="33">
        <v>217300</v>
      </c>
      <c r="E28" s="33">
        <v>217300</v>
      </c>
    </row>
    <row r="29" spans="2:5" ht="30" customHeight="1">
      <c r="B29" s="44">
        <v>422</v>
      </c>
      <c r="C29" s="45" t="s">
        <v>73</v>
      </c>
      <c r="D29" s="93">
        <f>SUM(D30:D32)</f>
        <v>317152</v>
      </c>
      <c r="E29" s="93">
        <f>SUM(E30:E32)</f>
        <v>317152</v>
      </c>
    </row>
    <row r="30" spans="2:5" ht="30.75" customHeight="1">
      <c r="B30" s="31">
        <v>4221</v>
      </c>
      <c r="C30" s="101" t="s">
        <v>32</v>
      </c>
      <c r="D30" s="33">
        <v>160840</v>
      </c>
      <c r="E30" s="33">
        <v>160840</v>
      </c>
    </row>
    <row r="31" spans="2:5" ht="15.75" customHeight="1">
      <c r="B31" s="31">
        <v>4222</v>
      </c>
      <c r="C31" s="101" t="s">
        <v>30</v>
      </c>
      <c r="D31" s="33">
        <v>126312</v>
      </c>
      <c r="E31" s="33">
        <v>126312</v>
      </c>
    </row>
    <row r="32" spans="2:5" ht="15.75" customHeight="1">
      <c r="B32" s="31">
        <v>4223</v>
      </c>
      <c r="C32" s="101" t="s">
        <v>74</v>
      </c>
      <c r="D32" s="33">
        <v>30000</v>
      </c>
      <c r="E32" s="33">
        <v>30000</v>
      </c>
    </row>
    <row r="33" spans="2:5" s="137" customFormat="1" ht="21.75" customHeight="1">
      <c r="B33" s="44">
        <v>424</v>
      </c>
      <c r="C33" s="45" t="s">
        <v>31</v>
      </c>
      <c r="D33" s="93">
        <f>SUM(D34:D36)</f>
        <v>657504</v>
      </c>
      <c r="E33" s="93">
        <f>SUM(E34:E36)</f>
        <v>657504</v>
      </c>
    </row>
    <row r="34" spans="2:5" ht="15.75" customHeight="1">
      <c r="B34" s="31">
        <v>4241</v>
      </c>
      <c r="C34" s="101" t="s">
        <v>32</v>
      </c>
      <c r="D34" s="33">
        <v>518004</v>
      </c>
      <c r="E34" s="33">
        <v>518004</v>
      </c>
    </row>
    <row r="35" spans="2:5" ht="15.75" customHeight="1">
      <c r="B35" s="31">
        <v>4242</v>
      </c>
      <c r="C35" s="101" t="s">
        <v>30</v>
      </c>
      <c r="D35" s="91">
        <v>134500</v>
      </c>
      <c r="E35" s="91">
        <v>134500</v>
      </c>
    </row>
    <row r="36" spans="2:5" ht="15.75" customHeight="1">
      <c r="B36" s="31">
        <v>4243</v>
      </c>
      <c r="C36" s="101" t="s">
        <v>74</v>
      </c>
      <c r="D36" s="33">
        <v>5000</v>
      </c>
      <c r="E36" s="33">
        <v>5000</v>
      </c>
    </row>
    <row r="37" spans="2:5" s="137" customFormat="1" ht="21.75" customHeight="1">
      <c r="B37" s="44">
        <v>425</v>
      </c>
      <c r="C37" s="45" t="s">
        <v>11</v>
      </c>
      <c r="D37" s="93">
        <f>SUM(D38:D46)</f>
        <v>2181360</v>
      </c>
      <c r="E37" s="93">
        <f>SUM(E38:E46)</f>
        <v>2202360</v>
      </c>
    </row>
    <row r="38" spans="2:5" ht="15.75" customHeight="1">
      <c r="B38" s="31">
        <v>4251</v>
      </c>
      <c r="C38" s="101" t="s">
        <v>12</v>
      </c>
      <c r="D38" s="33">
        <v>107280</v>
      </c>
      <c r="E38" s="33">
        <v>107280</v>
      </c>
    </row>
    <row r="39" spans="2:5" ht="15.75" customHeight="1">
      <c r="B39" s="31">
        <v>4252</v>
      </c>
      <c r="C39" s="101" t="s">
        <v>13</v>
      </c>
      <c r="D39" s="33">
        <v>56680</v>
      </c>
      <c r="E39" s="33">
        <v>56680</v>
      </c>
    </row>
    <row r="40" spans="2:5" ht="15.75" customHeight="1">
      <c r="B40" s="31">
        <v>4253</v>
      </c>
      <c r="C40" s="101" t="s">
        <v>18</v>
      </c>
      <c r="D40" s="33">
        <v>178613</v>
      </c>
      <c r="E40" s="33">
        <v>178613</v>
      </c>
    </row>
    <row r="41" spans="2:5" ht="15.75" customHeight="1">
      <c r="B41" s="31">
        <v>4254</v>
      </c>
      <c r="C41" s="101" t="s">
        <v>14</v>
      </c>
      <c r="D41" s="33">
        <v>35000</v>
      </c>
      <c r="E41" s="33">
        <v>35000</v>
      </c>
    </row>
    <row r="42" spans="2:5" ht="15.75" customHeight="1">
      <c r="B42" s="31">
        <v>4255</v>
      </c>
      <c r="C42" s="101" t="s">
        <v>15</v>
      </c>
      <c r="D42" s="33">
        <v>418858</v>
      </c>
      <c r="E42" s="33">
        <v>418858</v>
      </c>
    </row>
    <row r="43" spans="2:5" ht="15.75" customHeight="1">
      <c r="B43" s="208">
        <v>4256</v>
      </c>
      <c r="C43" s="209" t="s">
        <v>158</v>
      </c>
      <c r="D43" s="211">
        <v>0</v>
      </c>
      <c r="E43" s="211">
        <v>21000</v>
      </c>
    </row>
    <row r="44" spans="2:5" ht="15.75" customHeight="1">
      <c r="B44" s="31">
        <v>4257</v>
      </c>
      <c r="C44" s="101" t="s">
        <v>16</v>
      </c>
      <c r="D44" s="33">
        <v>307640</v>
      </c>
      <c r="E44" s="33">
        <v>307640</v>
      </c>
    </row>
    <row r="45" spans="2:5" ht="15.75" customHeight="1">
      <c r="B45" s="46">
        <v>4258</v>
      </c>
      <c r="C45" s="139" t="s">
        <v>33</v>
      </c>
      <c r="D45" s="41">
        <v>817996</v>
      </c>
      <c r="E45" s="41">
        <v>817996</v>
      </c>
    </row>
    <row r="46" spans="2:5" ht="15.75" customHeight="1">
      <c r="B46" s="31">
        <v>4259</v>
      </c>
      <c r="C46" s="101" t="s">
        <v>17</v>
      </c>
      <c r="D46" s="33">
        <v>259293</v>
      </c>
      <c r="E46" s="33">
        <v>259293</v>
      </c>
    </row>
    <row r="47" spans="2:5" s="137" customFormat="1" ht="21.75" customHeight="1">
      <c r="B47" s="44">
        <v>426</v>
      </c>
      <c r="C47" s="45" t="s">
        <v>8</v>
      </c>
      <c r="D47" s="93">
        <f>SUM(D48:D50)</f>
        <v>215209</v>
      </c>
      <c r="E47" s="93">
        <f>SUM(E48:E50)</f>
        <v>215209</v>
      </c>
    </row>
    <row r="48" spans="2:5" ht="15.75" customHeight="1">
      <c r="B48" s="46">
        <v>4261</v>
      </c>
      <c r="C48" s="139" t="s">
        <v>9</v>
      </c>
      <c r="D48" s="41">
        <v>145209</v>
      </c>
      <c r="E48" s="41">
        <v>145209</v>
      </c>
    </row>
    <row r="49" spans="2:5" ht="15.75" customHeight="1">
      <c r="B49" s="46">
        <v>4263</v>
      </c>
      <c r="C49" s="139" t="s">
        <v>10</v>
      </c>
      <c r="D49" s="41">
        <v>55000</v>
      </c>
      <c r="E49" s="41">
        <v>55000</v>
      </c>
    </row>
    <row r="50" spans="2:5" ht="15.75" customHeight="1">
      <c r="B50" s="31">
        <v>4264</v>
      </c>
      <c r="C50" s="101" t="s">
        <v>62</v>
      </c>
      <c r="D50" s="33">
        <v>15000</v>
      </c>
      <c r="E50" s="33">
        <v>15000</v>
      </c>
    </row>
    <row r="51" spans="2:5" s="137" customFormat="1" ht="21.75" customHeight="1">
      <c r="B51" s="140">
        <v>429</v>
      </c>
      <c r="C51" s="129" t="s">
        <v>75</v>
      </c>
      <c r="D51" s="156">
        <f>SUM(D52:D54)</f>
        <v>116400</v>
      </c>
      <c r="E51" s="156">
        <f>SUM(E52:E54)</f>
        <v>116400</v>
      </c>
    </row>
    <row r="52" spans="2:5" ht="15.75" customHeight="1">
      <c r="B52" s="46">
        <v>4292</v>
      </c>
      <c r="C52" s="139" t="s">
        <v>35</v>
      </c>
      <c r="D52" s="61">
        <v>75000</v>
      </c>
      <c r="E52" s="61">
        <v>75000</v>
      </c>
    </row>
    <row r="53" spans="2:5" ht="15.75" customHeight="1">
      <c r="B53" s="46">
        <v>4293</v>
      </c>
      <c r="C53" s="139" t="s">
        <v>36</v>
      </c>
      <c r="D53" s="41">
        <f>35400</f>
        <v>35400</v>
      </c>
      <c r="E53" s="41">
        <f>35400</f>
        <v>35400</v>
      </c>
    </row>
    <row r="54" spans="2:5" ht="15.75" customHeight="1">
      <c r="B54" s="31">
        <v>4295</v>
      </c>
      <c r="C54" s="101" t="s">
        <v>75</v>
      </c>
      <c r="D54" s="33">
        <f>6000</f>
        <v>6000</v>
      </c>
      <c r="E54" s="33">
        <f>6000</f>
        <v>6000</v>
      </c>
    </row>
    <row r="55" spans="2:5" ht="19.5" customHeight="1">
      <c r="B55" s="109">
        <v>43</v>
      </c>
      <c r="C55" s="59" t="s">
        <v>28</v>
      </c>
      <c r="D55" s="110">
        <f>D56</f>
        <v>283508</v>
      </c>
      <c r="E55" s="110">
        <f>E56</f>
        <v>283508</v>
      </c>
    </row>
    <row r="56" spans="2:5" ht="25.5" customHeight="1">
      <c r="B56" s="44">
        <v>431</v>
      </c>
      <c r="C56" s="45" t="s">
        <v>34</v>
      </c>
      <c r="D56" s="93">
        <f>SUM(D57)</f>
        <v>283508</v>
      </c>
      <c r="E56" s="93">
        <f>SUM(E57)</f>
        <v>283508</v>
      </c>
    </row>
    <row r="57" spans="2:5" ht="15.75" customHeight="1">
      <c r="B57" s="46">
        <v>4311</v>
      </c>
      <c r="C57" s="47" t="s">
        <v>34</v>
      </c>
      <c r="D57" s="61">
        <v>283508</v>
      </c>
      <c r="E57" s="61">
        <v>283508</v>
      </c>
    </row>
    <row r="58" spans="2:5" ht="19.5" customHeight="1">
      <c r="B58" s="42">
        <v>44</v>
      </c>
      <c r="C58" s="142" t="s">
        <v>37</v>
      </c>
      <c r="D58" s="163">
        <f>D59</f>
        <v>35100</v>
      </c>
      <c r="E58" s="163">
        <f>E59</f>
        <v>35100</v>
      </c>
    </row>
    <row r="59" spans="2:5" ht="25.5" customHeight="1">
      <c r="B59" s="44">
        <v>443</v>
      </c>
      <c r="C59" s="45" t="s">
        <v>78</v>
      </c>
      <c r="D59" s="93">
        <f>SUM(D60:D62)</f>
        <v>35100</v>
      </c>
      <c r="E59" s="93">
        <f>SUM(E60:E62)</f>
        <v>35100</v>
      </c>
    </row>
    <row r="60" spans="2:5" ht="15.75" customHeight="1">
      <c r="B60" s="46">
        <v>4431</v>
      </c>
      <c r="C60" s="47" t="s">
        <v>63</v>
      </c>
      <c r="D60" s="61">
        <v>30000</v>
      </c>
      <c r="E60" s="61">
        <v>30000</v>
      </c>
    </row>
    <row r="61" spans="2:5" ht="15.75" customHeight="1">
      <c r="B61" s="46">
        <v>4432</v>
      </c>
      <c r="C61" s="47" t="s">
        <v>38</v>
      </c>
      <c r="D61" s="61">
        <v>5000</v>
      </c>
      <c r="E61" s="61">
        <v>5000</v>
      </c>
    </row>
    <row r="62" spans="2:5" ht="15.75" customHeight="1">
      <c r="B62" s="46">
        <v>4433</v>
      </c>
      <c r="C62" s="47" t="s">
        <v>57</v>
      </c>
      <c r="D62" s="61">
        <v>100</v>
      </c>
      <c r="E62" s="61">
        <v>100</v>
      </c>
    </row>
    <row r="63" spans="2:5" ht="19.5" customHeight="1">
      <c r="B63" s="109">
        <v>45</v>
      </c>
      <c r="C63" s="59" t="s">
        <v>83</v>
      </c>
      <c r="D63" s="110">
        <f>D64</f>
        <v>251631116</v>
      </c>
      <c r="E63" s="110">
        <f>E64</f>
        <v>251631116</v>
      </c>
    </row>
    <row r="64" spans="2:5" ht="25.5" customHeight="1">
      <c r="B64" s="44">
        <v>451</v>
      </c>
      <c r="C64" s="45" t="s">
        <v>84</v>
      </c>
      <c r="D64" s="93">
        <f>SUM(D65:D66)</f>
        <v>251631116</v>
      </c>
      <c r="E64" s="93">
        <f>SUM(E65:E66)</f>
        <v>251631116</v>
      </c>
    </row>
    <row r="65" spans="2:5" ht="15.75" customHeight="1">
      <c r="B65" s="46">
        <v>4511</v>
      </c>
      <c r="C65" s="47" t="s">
        <v>84</v>
      </c>
      <c r="D65" s="61">
        <v>218040201</v>
      </c>
      <c r="E65" s="61">
        <v>218040201</v>
      </c>
    </row>
    <row r="66" spans="2:5" ht="15.75" customHeight="1">
      <c r="B66" s="46">
        <v>4513</v>
      </c>
      <c r="C66" s="47" t="s">
        <v>85</v>
      </c>
      <c r="D66" s="61">
        <v>33590915</v>
      </c>
      <c r="E66" s="61">
        <v>33590915</v>
      </c>
    </row>
    <row r="67" spans="2:5" ht="19.5" customHeight="1">
      <c r="B67" s="42">
        <v>46</v>
      </c>
      <c r="C67" s="43" t="s">
        <v>39</v>
      </c>
      <c r="D67" s="110">
        <f>D68</f>
        <v>2652</v>
      </c>
      <c r="E67" s="110">
        <f>E68</f>
        <v>2652</v>
      </c>
    </row>
    <row r="68" spans="2:5" ht="25.5" customHeight="1">
      <c r="B68" s="44">
        <v>462</v>
      </c>
      <c r="C68" s="45" t="s">
        <v>79</v>
      </c>
      <c r="D68" s="93">
        <f>SUM(D69:D71)</f>
        <v>2652</v>
      </c>
      <c r="E68" s="93">
        <f>SUM(E69:E71)</f>
        <v>2652</v>
      </c>
    </row>
    <row r="69" spans="2:5" ht="30" customHeight="1">
      <c r="B69" s="46">
        <v>4621</v>
      </c>
      <c r="C69" s="47" t="s">
        <v>58</v>
      </c>
      <c r="D69" s="61">
        <v>2052</v>
      </c>
      <c r="E69" s="61">
        <v>2052</v>
      </c>
    </row>
    <row r="70" spans="2:5" ht="15.75" customHeight="1">
      <c r="B70" s="31">
        <v>4622</v>
      </c>
      <c r="C70" s="144" t="s">
        <v>76</v>
      </c>
      <c r="D70" s="91">
        <v>50</v>
      </c>
      <c r="E70" s="91">
        <v>50</v>
      </c>
    </row>
    <row r="71" spans="2:5" ht="15.75" customHeight="1" thickBot="1">
      <c r="B71" s="31">
        <v>4624</v>
      </c>
      <c r="C71" s="144" t="s">
        <v>79</v>
      </c>
      <c r="D71" s="91">
        <v>550</v>
      </c>
      <c r="E71" s="91">
        <v>550</v>
      </c>
    </row>
    <row r="72" spans="2:5" ht="19.5" customHeight="1" thickBot="1">
      <c r="B72" s="244" t="s">
        <v>27</v>
      </c>
      <c r="C72" s="245"/>
      <c r="D72" s="62">
        <f>D16+D24+D55+D58+D63+D67</f>
        <v>261825244</v>
      </c>
      <c r="E72" s="62">
        <f>E16+E24+E55+E58+E63+E67</f>
        <v>261825244</v>
      </c>
    </row>
    <row r="73" spans="2:4" ht="14.25" customHeight="1" thickBot="1">
      <c r="B73" s="63"/>
      <c r="C73" s="64"/>
      <c r="D73" s="87"/>
    </row>
    <row r="74" spans="2:4" s="2" customFormat="1" ht="21.75" customHeight="1" thickBot="1">
      <c r="B74" s="236" t="s">
        <v>144</v>
      </c>
      <c r="C74" s="237"/>
      <c r="D74" s="52">
        <f>D11-D72</f>
        <v>-46635442</v>
      </c>
    </row>
    <row r="75" spans="2:4" s="2" customFormat="1" ht="21.75" customHeight="1" thickBot="1">
      <c r="B75" s="238" t="s">
        <v>155</v>
      </c>
      <c r="C75" s="239"/>
      <c r="D75" s="203">
        <v>44861009</v>
      </c>
    </row>
    <row r="76" spans="2:4" s="2" customFormat="1" ht="21.75" customHeight="1" thickBot="1">
      <c r="B76" s="240" t="s">
        <v>154</v>
      </c>
      <c r="C76" s="241"/>
      <c r="D76" s="15">
        <f>D74+D75</f>
        <v>-1774433</v>
      </c>
    </row>
    <row r="77" spans="2:4" s="2" customFormat="1" ht="20.25" customHeight="1" thickBot="1">
      <c r="B77" s="240" t="s">
        <v>153</v>
      </c>
      <c r="C77" s="241"/>
      <c r="D77" s="15">
        <v>10000000</v>
      </c>
    </row>
    <row r="78" spans="2:4" s="2" customFormat="1" ht="21" customHeight="1" thickBot="1">
      <c r="B78" s="240" t="s">
        <v>136</v>
      </c>
      <c r="C78" s="241"/>
      <c r="D78" s="15">
        <f>D76+D77</f>
        <v>8225567</v>
      </c>
    </row>
    <row r="79" spans="2:4" s="2" customFormat="1" ht="19.5" customHeight="1" thickBot="1">
      <c r="B79" s="162"/>
      <c r="C79" s="162"/>
      <c r="D79" s="115"/>
    </row>
    <row r="80" spans="2:4" ht="39.75" customHeight="1" thickBot="1">
      <c r="B80" s="258" t="s">
        <v>149</v>
      </c>
      <c r="C80" s="259"/>
      <c r="D80" s="204">
        <v>45427720</v>
      </c>
    </row>
    <row r="81" spans="2:4" ht="39.75" customHeight="1" thickBot="1">
      <c r="B81" s="258" t="s">
        <v>145</v>
      </c>
      <c r="C81" s="259"/>
      <c r="D81" s="204">
        <v>1172203</v>
      </c>
    </row>
    <row r="82" spans="2:4" ht="39.75" customHeight="1" thickBot="1">
      <c r="B82" s="258" t="s">
        <v>146</v>
      </c>
      <c r="C82" s="259"/>
      <c r="D82" s="204">
        <v>1934</v>
      </c>
    </row>
    <row r="83" spans="2:4" ht="39.75" customHeight="1" thickBot="1">
      <c r="B83" s="258" t="s">
        <v>137</v>
      </c>
      <c r="C83" s="259"/>
      <c r="D83" s="204">
        <v>1311879</v>
      </c>
    </row>
    <row r="84" spans="2:4" ht="39.75" customHeight="1" thickBot="1">
      <c r="B84" s="258" t="s">
        <v>138</v>
      </c>
      <c r="C84" s="259"/>
      <c r="D84" s="204">
        <v>673669</v>
      </c>
    </row>
    <row r="85" spans="2:4" ht="39.75" customHeight="1" thickBot="1">
      <c r="B85" s="258" t="s">
        <v>139</v>
      </c>
      <c r="C85" s="259"/>
      <c r="D85" s="204">
        <v>1500000</v>
      </c>
    </row>
    <row r="86" spans="2:4" ht="39.75" customHeight="1" thickBot="1">
      <c r="B86" s="258" t="s">
        <v>140</v>
      </c>
      <c r="C86" s="259"/>
      <c r="D86" s="204">
        <v>1500000</v>
      </c>
    </row>
    <row r="87" spans="2:4" s="2" customFormat="1" ht="15.75" customHeight="1">
      <c r="B87" s="162"/>
      <c r="C87" s="162"/>
      <c r="D87" s="115"/>
    </row>
    <row r="88" spans="2:4" ht="18">
      <c r="B88" s="217" t="s">
        <v>162</v>
      </c>
      <c r="C88" s="217"/>
      <c r="D88" s="87"/>
    </row>
    <row r="89" spans="2:4" ht="30" customHeight="1">
      <c r="B89" s="88" t="s">
        <v>163</v>
      </c>
      <c r="C89" s="89"/>
      <c r="D89" s="90" t="s">
        <v>121</v>
      </c>
    </row>
    <row r="90" ht="15.75">
      <c r="B90" s="88" t="s">
        <v>161</v>
      </c>
    </row>
    <row r="91" spans="4:6" s="148" customFormat="1" ht="15">
      <c r="D91" s="149"/>
      <c r="E91" s="242"/>
      <c r="F91" s="242"/>
    </row>
  </sheetData>
  <sheetProtection password="EF44" sheet="1"/>
  <mergeCells count="27">
    <mergeCell ref="B86:C86"/>
    <mergeCell ref="B77:C77"/>
    <mergeCell ref="B78:C78"/>
    <mergeCell ref="B80:C80"/>
    <mergeCell ref="B81:C81"/>
    <mergeCell ref="B82:C82"/>
    <mergeCell ref="B83:C83"/>
    <mergeCell ref="C14:C15"/>
    <mergeCell ref="B88:C88"/>
    <mergeCell ref="B4:C4"/>
    <mergeCell ref="B2:D2"/>
    <mergeCell ref="B8:C8"/>
    <mergeCell ref="B9:C9"/>
    <mergeCell ref="B10:C10"/>
    <mergeCell ref="B11:C11"/>
    <mergeCell ref="B84:C84"/>
    <mergeCell ref="B85:C85"/>
    <mergeCell ref="E14:E15"/>
    <mergeCell ref="B74:C74"/>
    <mergeCell ref="B75:C75"/>
    <mergeCell ref="B76:C76"/>
    <mergeCell ref="E91:F91"/>
    <mergeCell ref="B5:C5"/>
    <mergeCell ref="B13:C13"/>
    <mergeCell ref="B72:C72"/>
    <mergeCell ref="D14:D15"/>
    <mergeCell ref="B14:B15"/>
  </mergeCells>
  <printOptions horizontalCentered="1"/>
  <pageMargins left="0.5905511811023623" right="0.5905511811023623" top="1.31" bottom="0.6692913385826772" header="0.4724409448818898" footer="0.2755905511811024"/>
  <pageSetup horizontalDpi="600" verticalDpi="600" orientation="portrait" paperSize="9" scale="49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rowBreaks count="1" manualBreakCount="1">
    <brk id="46" max="4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A2:F123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4.7109375" style="96" customWidth="1"/>
    <col min="2" max="2" width="11.28125" style="96" customWidth="1"/>
    <col min="3" max="3" width="48.57421875" style="96" customWidth="1"/>
    <col min="4" max="4" width="37.7109375" style="96" customWidth="1"/>
    <col min="5" max="5" width="24.7109375" style="96" customWidth="1"/>
    <col min="6" max="16384" width="9.140625" style="96" customWidth="1"/>
  </cols>
  <sheetData>
    <row r="1" ht="33" customHeight="1"/>
    <row r="2" spans="2:5" s="123" customFormat="1" ht="79.5" customHeight="1">
      <c r="B2" s="262" t="s">
        <v>122</v>
      </c>
      <c r="C2" s="262"/>
      <c r="D2" s="262"/>
      <c r="E2" s="125"/>
    </row>
    <row r="3" spans="2:5" s="123" customFormat="1" ht="15.75" customHeight="1">
      <c r="B3" s="124"/>
      <c r="C3" s="124"/>
      <c r="D3" s="124"/>
      <c r="E3" s="125"/>
    </row>
    <row r="4" spans="1:4" ht="18" customHeight="1">
      <c r="A4" s="98"/>
      <c r="B4" s="250" t="s">
        <v>64</v>
      </c>
      <c r="C4" s="251"/>
      <c r="D4" s="68" t="s">
        <v>21</v>
      </c>
    </row>
    <row r="5" spans="2:5" s="123" customFormat="1" ht="15.75" customHeight="1">
      <c r="B5" s="125"/>
      <c r="C5" s="125"/>
      <c r="D5" s="125"/>
      <c r="E5" s="125"/>
    </row>
    <row r="6" spans="2:4" s="88" customFormat="1" ht="16.5" customHeight="1" thickBot="1">
      <c r="B6" s="151"/>
      <c r="D6" s="152" t="s">
        <v>41</v>
      </c>
    </row>
    <row r="7" spans="2:6" s="30" customFormat="1" ht="19.5" customHeight="1">
      <c r="B7" s="246" t="s">
        <v>53</v>
      </c>
      <c r="C7" s="248" t="s">
        <v>0</v>
      </c>
      <c r="D7" s="227" t="s">
        <v>93</v>
      </c>
      <c r="E7" s="153"/>
      <c r="F7" s="154"/>
    </row>
    <row r="8" spans="2:6" s="30" customFormat="1" ht="19.5" customHeight="1" thickBot="1">
      <c r="B8" s="260"/>
      <c r="C8" s="261"/>
      <c r="D8" s="228"/>
      <c r="E8" s="153"/>
      <c r="F8" s="154"/>
    </row>
    <row r="9" spans="2:6" s="30" customFormat="1" ht="15" customHeight="1">
      <c r="B9" s="155" t="s">
        <v>44</v>
      </c>
      <c r="C9" s="129" t="s">
        <v>42</v>
      </c>
      <c r="D9" s="156">
        <f>SUM(D10)</f>
        <v>78514</v>
      </c>
      <c r="E9" s="153"/>
      <c r="F9" s="154"/>
    </row>
    <row r="10" spans="2:6" s="30" customFormat="1" ht="19.5" customHeight="1">
      <c r="B10" s="114" t="s">
        <v>45</v>
      </c>
      <c r="C10" s="45" t="s">
        <v>43</v>
      </c>
      <c r="D10" s="93">
        <f>SUM(D11:D11)</f>
        <v>78514</v>
      </c>
      <c r="E10" s="153"/>
      <c r="F10" s="154"/>
    </row>
    <row r="11" spans="2:6" s="30" customFormat="1" ht="30" customHeight="1">
      <c r="B11" s="130" t="s">
        <v>56</v>
      </c>
      <c r="C11" s="101" t="s">
        <v>81</v>
      </c>
      <c r="D11" s="91">
        <v>78514</v>
      </c>
      <c r="E11" s="153"/>
      <c r="F11" s="154"/>
    </row>
    <row r="12" spans="2:6" s="30" customFormat="1" ht="24.75" customHeight="1">
      <c r="B12" s="114" t="s">
        <v>46</v>
      </c>
      <c r="C12" s="45" t="s">
        <v>47</v>
      </c>
      <c r="D12" s="93">
        <f>SUM(D13+D15)</f>
        <v>251370</v>
      </c>
      <c r="E12" s="153"/>
      <c r="F12" s="154"/>
    </row>
    <row r="13" spans="2:6" s="30" customFormat="1" ht="19.5" customHeight="1">
      <c r="B13" s="114" t="s">
        <v>48</v>
      </c>
      <c r="C13" s="45" t="s">
        <v>49</v>
      </c>
      <c r="D13" s="93">
        <f>SUM(D14:D14)</f>
        <v>209870</v>
      </c>
      <c r="E13" s="153"/>
      <c r="F13" s="154"/>
    </row>
    <row r="14" spans="2:6" s="30" customFormat="1" ht="19.5" customHeight="1">
      <c r="B14" s="60" t="s">
        <v>40</v>
      </c>
      <c r="C14" s="47" t="s">
        <v>52</v>
      </c>
      <c r="D14" s="61">
        <f>136400+73470</f>
        <v>209870</v>
      </c>
      <c r="E14" s="153"/>
      <c r="F14" s="154"/>
    </row>
    <row r="15" spans="2:6" s="30" customFormat="1" ht="18.75" customHeight="1">
      <c r="B15" s="114" t="s">
        <v>50</v>
      </c>
      <c r="C15" s="45" t="s">
        <v>51</v>
      </c>
      <c r="D15" s="131">
        <f>SUM(D16:D17)</f>
        <v>41500</v>
      </c>
      <c r="E15" s="153"/>
      <c r="F15" s="154"/>
    </row>
    <row r="16" spans="2:6" s="30" customFormat="1" ht="19.5" customHeight="1">
      <c r="B16" s="60" t="s">
        <v>133</v>
      </c>
      <c r="C16" s="47" t="s">
        <v>134</v>
      </c>
      <c r="D16" s="61">
        <v>32125</v>
      </c>
      <c r="E16" s="153"/>
      <c r="F16" s="154"/>
    </row>
    <row r="17" spans="2:6" s="30" customFormat="1" ht="21" customHeight="1" thickBot="1">
      <c r="B17" s="60" t="s">
        <v>113</v>
      </c>
      <c r="C17" s="47" t="s">
        <v>112</v>
      </c>
      <c r="D17" s="61">
        <v>9375</v>
      </c>
      <c r="E17" s="153"/>
      <c r="F17" s="154"/>
    </row>
    <row r="18" spans="2:6" s="30" customFormat="1" ht="26.25" customHeight="1" thickBot="1">
      <c r="B18" s="244" t="s">
        <v>54</v>
      </c>
      <c r="C18" s="245"/>
      <c r="D18" s="62">
        <f>D9+D12</f>
        <v>329884</v>
      </c>
      <c r="E18" s="153"/>
      <c r="F18" s="154"/>
    </row>
    <row r="19" spans="2:6" s="88" customFormat="1" ht="15.75">
      <c r="B19" s="157"/>
      <c r="C19" s="157"/>
      <c r="D19" s="157"/>
      <c r="E19" s="126"/>
      <c r="F19" s="98"/>
    </row>
    <row r="20" spans="2:4" s="30" customFormat="1" ht="18">
      <c r="B20" s="217" t="s">
        <v>162</v>
      </c>
      <c r="C20" s="217"/>
      <c r="D20" s="87"/>
    </row>
    <row r="21" spans="2:4" s="30" customFormat="1" ht="30" customHeight="1">
      <c r="B21" s="88" t="s">
        <v>163</v>
      </c>
      <c r="C21" s="89"/>
      <c r="D21" s="90" t="s">
        <v>121</v>
      </c>
    </row>
    <row r="22" spans="2:4" s="30" customFormat="1" ht="15.75">
      <c r="B22" s="88" t="s">
        <v>161</v>
      </c>
      <c r="D22" s="65"/>
    </row>
    <row r="23" spans="2:4" ht="12.75">
      <c r="B23" s="102"/>
      <c r="C23" s="102"/>
      <c r="D23" s="128"/>
    </row>
    <row r="123" ht="12.75">
      <c r="C123" s="96">
        <v>20</v>
      </c>
    </row>
  </sheetData>
  <sheetProtection password="EF44" sheet="1"/>
  <mergeCells count="7">
    <mergeCell ref="B18:C18"/>
    <mergeCell ref="B7:B8"/>
    <mergeCell ref="C7:C8"/>
    <mergeCell ref="D7:D8"/>
    <mergeCell ref="B2:D2"/>
    <mergeCell ref="B20:C20"/>
    <mergeCell ref="B4:C4"/>
  </mergeCells>
  <printOptions horizontalCentered="1"/>
  <pageMargins left="0.5905511811023623" right="0.5905511811023623" top="1.31" bottom="0.6692913385826772" header="0.4724409448818898" footer="0.2755905511811024"/>
  <pageSetup horizontalDpi="600" verticalDpi="600" orientation="portrait" paperSize="9" scale="49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ignoredErrors>
    <ignoredError sqref="B9:B17" numberStoredAsText="1"/>
  </ignoredError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B2:F10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35.7109375" style="96" customWidth="1"/>
    <col min="2" max="2" width="11.28125" style="96" customWidth="1"/>
    <col min="3" max="3" width="48.57421875" style="96" customWidth="1"/>
    <col min="4" max="4" width="32.57421875" style="96" customWidth="1"/>
    <col min="5" max="5" width="24.7109375" style="96" customWidth="1"/>
    <col min="6" max="16384" width="9.140625" style="96" customWidth="1"/>
  </cols>
  <sheetData>
    <row r="1" ht="36" customHeight="1"/>
    <row r="2" spans="2:5" s="123" customFormat="1" ht="54.75" customHeight="1">
      <c r="B2" s="262" t="s">
        <v>103</v>
      </c>
      <c r="C2" s="262"/>
      <c r="D2" s="262"/>
      <c r="E2" s="125"/>
    </row>
    <row r="3" spans="2:5" s="123" customFormat="1" ht="135" customHeight="1">
      <c r="B3" s="263" t="s">
        <v>104</v>
      </c>
      <c r="C3" s="263"/>
      <c r="D3" s="263"/>
      <c r="E3" s="125"/>
    </row>
    <row r="4" spans="2:5" s="123" customFormat="1" ht="40.5" customHeight="1">
      <c r="B4" s="263" t="s">
        <v>105</v>
      </c>
      <c r="C4" s="263"/>
      <c r="D4" s="263"/>
      <c r="E4" s="125"/>
    </row>
    <row r="5" spans="2:6" s="88" customFormat="1" ht="24" customHeight="1">
      <c r="B5" s="264" t="s">
        <v>106</v>
      </c>
      <c r="C5" s="264"/>
      <c r="D5" s="264"/>
      <c r="E5" s="126"/>
      <c r="F5" s="98"/>
    </row>
    <row r="6" spans="2:6" s="88" customFormat="1" ht="18">
      <c r="B6" s="127"/>
      <c r="C6" s="127"/>
      <c r="D6" s="127"/>
      <c r="E6" s="126"/>
      <c r="F6" s="98"/>
    </row>
    <row r="7" spans="2:4" s="30" customFormat="1" ht="18">
      <c r="B7" s="217" t="s">
        <v>162</v>
      </c>
      <c r="C7" s="217"/>
      <c r="D7" s="87"/>
    </row>
    <row r="8" spans="2:4" s="30" customFormat="1" ht="30" customHeight="1">
      <c r="B8" s="88" t="s">
        <v>163</v>
      </c>
      <c r="C8" s="89"/>
      <c r="D8" s="90" t="s">
        <v>121</v>
      </c>
    </row>
    <row r="9" spans="2:4" s="30" customFormat="1" ht="15.75">
      <c r="B9" s="88" t="s">
        <v>161</v>
      </c>
      <c r="D9" s="65"/>
    </row>
    <row r="10" spans="2:4" ht="12.75">
      <c r="B10" s="102"/>
      <c r="C10" s="102"/>
      <c r="D10" s="128"/>
    </row>
  </sheetData>
  <sheetProtection password="EF44" sheet="1"/>
  <mergeCells count="5">
    <mergeCell ref="B2:D2"/>
    <mergeCell ref="B7:C7"/>
    <mergeCell ref="B3:D3"/>
    <mergeCell ref="B5:D5"/>
    <mergeCell ref="B4:D4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49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M90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4.7109375" style="30" customWidth="1"/>
    <col min="2" max="2" width="13.140625" style="30" customWidth="1"/>
    <col min="3" max="3" width="66.421875" style="30" customWidth="1"/>
    <col min="4" max="4" width="43.57421875" style="65" customWidth="1"/>
    <col min="5" max="5" width="43.7109375" style="30" customWidth="1"/>
    <col min="6" max="9" width="15.28125" style="30" customWidth="1"/>
    <col min="10" max="16384" width="9.140625" style="30" customWidth="1"/>
  </cols>
  <sheetData>
    <row r="1" ht="33" customHeight="1"/>
    <row r="2" spans="2:13" ht="79.5" customHeight="1">
      <c r="B2" s="220" t="s">
        <v>159</v>
      </c>
      <c r="C2" s="220"/>
      <c r="D2" s="220"/>
      <c r="E2" s="132"/>
      <c r="F2" s="66"/>
      <c r="G2" s="66"/>
      <c r="H2" s="66"/>
      <c r="I2" s="66"/>
      <c r="J2" s="66"/>
      <c r="K2" s="66"/>
      <c r="L2" s="66"/>
      <c r="M2" s="66"/>
    </row>
    <row r="3" spans="4:7" ht="15.75" customHeight="1">
      <c r="D3" s="133"/>
      <c r="E3" s="133"/>
      <c r="F3" s="133"/>
      <c r="G3" s="133"/>
    </row>
    <row r="4" spans="2:13" ht="18" customHeight="1">
      <c r="B4" s="250" t="s">
        <v>64</v>
      </c>
      <c r="C4" s="251"/>
      <c r="D4" s="68" t="s">
        <v>21</v>
      </c>
      <c r="E4" s="69"/>
      <c r="F4" s="69"/>
      <c r="G4" s="69"/>
      <c r="H4" s="69"/>
      <c r="I4" s="69"/>
      <c r="J4" s="69"/>
      <c r="K4" s="69"/>
      <c r="L4" s="69"/>
      <c r="M4" s="69"/>
    </row>
    <row r="5" spans="2:4" ht="15.75" customHeight="1">
      <c r="B5" s="243"/>
      <c r="C5" s="243"/>
      <c r="D5" s="70"/>
    </row>
    <row r="6" spans="2:4" ht="16.5" customHeight="1" thickBot="1">
      <c r="B6" s="71"/>
      <c r="C6" s="71"/>
      <c r="D6" s="57" t="s">
        <v>41</v>
      </c>
    </row>
    <row r="7" spans="2:4" ht="16.5" customHeight="1" thickBot="1">
      <c r="B7" s="72" t="s">
        <v>25</v>
      </c>
      <c r="C7" s="73"/>
      <c r="D7" s="74" t="s">
        <v>93</v>
      </c>
    </row>
    <row r="8" spans="2:4" ht="16.5" customHeight="1">
      <c r="B8" s="254" t="s">
        <v>23</v>
      </c>
      <c r="C8" s="255"/>
      <c r="D8" s="61">
        <v>100</v>
      </c>
    </row>
    <row r="9" spans="2:5" ht="31.5" customHeight="1">
      <c r="B9" s="254" t="s">
        <v>143</v>
      </c>
      <c r="C9" s="255"/>
      <c r="D9" s="200">
        <v>9698883</v>
      </c>
      <c r="E9" s="70"/>
    </row>
    <row r="10" spans="2:5" ht="15.75" customHeight="1" thickBot="1">
      <c r="B10" s="256" t="s">
        <v>19</v>
      </c>
      <c r="C10" s="257"/>
      <c r="D10" s="198">
        <v>8000</v>
      </c>
      <c r="E10" s="70"/>
    </row>
    <row r="11" spans="2:4" ht="19.5" customHeight="1" thickBot="1">
      <c r="B11" s="244" t="s">
        <v>26</v>
      </c>
      <c r="C11" s="245"/>
      <c r="D11" s="75">
        <f>SUM(D8:D10)</f>
        <v>9706983</v>
      </c>
    </row>
    <row r="12" spans="2:5" ht="19.5" customHeight="1">
      <c r="B12" s="103"/>
      <c r="C12" s="103"/>
      <c r="D12" s="103"/>
      <c r="E12" s="104"/>
    </row>
    <row r="13" spans="2:9" ht="16.5" customHeight="1" thickBot="1">
      <c r="B13" s="213" t="s">
        <v>55</v>
      </c>
      <c r="C13" s="213"/>
      <c r="D13" s="57" t="s">
        <v>41</v>
      </c>
      <c r="E13" s="134"/>
      <c r="I13" s="135"/>
    </row>
    <row r="14" spans="2:5" s="136" customFormat="1" ht="19.5" customHeight="1">
      <c r="B14" s="246" t="s">
        <v>20</v>
      </c>
      <c r="C14" s="248" t="s">
        <v>0</v>
      </c>
      <c r="D14" s="227" t="s">
        <v>93</v>
      </c>
      <c r="E14" s="227" t="s">
        <v>160</v>
      </c>
    </row>
    <row r="15" spans="2:5" s="136" customFormat="1" ht="19.5" customHeight="1">
      <c r="B15" s="247"/>
      <c r="C15" s="249"/>
      <c r="D15" s="235"/>
      <c r="E15" s="235"/>
    </row>
    <row r="16" spans="2:5" s="137" customFormat="1" ht="20.25" customHeight="1">
      <c r="B16" s="109">
        <v>41</v>
      </c>
      <c r="C16" s="59" t="s">
        <v>60</v>
      </c>
      <c r="D16" s="110">
        <f>D17+D19+D21</f>
        <v>4976937</v>
      </c>
      <c r="E16" s="110">
        <f>E17+E19+E21</f>
        <v>4955937</v>
      </c>
    </row>
    <row r="17" spans="2:5" s="137" customFormat="1" ht="18.75" customHeight="1">
      <c r="B17" s="44">
        <v>411</v>
      </c>
      <c r="C17" s="45" t="s">
        <v>1</v>
      </c>
      <c r="D17" s="93">
        <f>SUM(D18)</f>
        <v>4125180</v>
      </c>
      <c r="E17" s="93">
        <f>SUM(E18)</f>
        <v>4107154</v>
      </c>
    </row>
    <row r="18" spans="2:5" ht="15.75" customHeight="1">
      <c r="B18" s="205">
        <v>4111</v>
      </c>
      <c r="C18" s="206" t="s">
        <v>2</v>
      </c>
      <c r="D18" s="207">
        <f>4124168+1012</f>
        <v>4125180</v>
      </c>
      <c r="E18" s="207">
        <f>4124168+1012-18026</f>
        <v>4107154</v>
      </c>
    </row>
    <row r="19" spans="2:5" s="137" customFormat="1" ht="18.75" customHeight="1">
      <c r="B19" s="44">
        <v>412</v>
      </c>
      <c r="C19" s="45" t="s">
        <v>61</v>
      </c>
      <c r="D19" s="93">
        <f>SUM(D20)</f>
        <v>218472</v>
      </c>
      <c r="E19" s="93">
        <f>SUM(E20)</f>
        <v>218472</v>
      </c>
    </row>
    <row r="20" spans="2:5" ht="15.75" customHeight="1">
      <c r="B20" s="113">
        <v>4121</v>
      </c>
      <c r="C20" s="138" t="s">
        <v>61</v>
      </c>
      <c r="D20" s="197">
        <v>218472</v>
      </c>
      <c r="E20" s="197">
        <v>218472</v>
      </c>
    </row>
    <row r="21" spans="2:5" s="137" customFormat="1" ht="18.75" customHeight="1">
      <c r="B21" s="44">
        <v>413</v>
      </c>
      <c r="C21" s="45" t="s">
        <v>3</v>
      </c>
      <c r="D21" s="23">
        <f>SUM(D22:D23)</f>
        <v>633285</v>
      </c>
      <c r="E21" s="23">
        <f>SUM(E22:E23)</f>
        <v>630311</v>
      </c>
    </row>
    <row r="22" spans="2:5" ht="15.75" customHeight="1">
      <c r="B22" s="205">
        <v>4131</v>
      </c>
      <c r="C22" s="206" t="s">
        <v>4</v>
      </c>
      <c r="D22" s="207">
        <f>622621+464</f>
        <v>623085</v>
      </c>
      <c r="E22" s="207">
        <f>622621+464-2974</f>
        <v>620111</v>
      </c>
    </row>
    <row r="23" spans="2:5" ht="15.75" customHeight="1">
      <c r="B23" s="113">
        <v>4134</v>
      </c>
      <c r="C23" s="138" t="s">
        <v>80</v>
      </c>
      <c r="D23" s="26">
        <v>10200</v>
      </c>
      <c r="E23" s="26">
        <v>10200</v>
      </c>
    </row>
    <row r="24" spans="2:5" s="137" customFormat="1" ht="20.25" customHeight="1">
      <c r="B24" s="109">
        <v>42</v>
      </c>
      <c r="C24" s="59" t="s">
        <v>5</v>
      </c>
      <c r="D24" s="20">
        <f>D25+D29+D33+D37+D47+D51</f>
        <v>3755839</v>
      </c>
      <c r="E24" s="20">
        <f>E25+E29+E33+E37+E47+E51</f>
        <v>3776839</v>
      </c>
    </row>
    <row r="25" spans="2:5" s="137" customFormat="1" ht="18.75" customHeight="1">
      <c r="B25" s="44">
        <v>421</v>
      </c>
      <c r="C25" s="45" t="s">
        <v>29</v>
      </c>
      <c r="D25" s="23">
        <f>SUM(D26:D28)</f>
        <v>548862</v>
      </c>
      <c r="E25" s="23">
        <f>SUM(E26:E28)</f>
        <v>548862</v>
      </c>
    </row>
    <row r="26" spans="2:5" ht="15.75" customHeight="1">
      <c r="B26" s="31">
        <v>4211</v>
      </c>
      <c r="C26" s="101" t="s">
        <v>6</v>
      </c>
      <c r="D26" s="33">
        <v>200000</v>
      </c>
      <c r="E26" s="33">
        <v>200000</v>
      </c>
    </row>
    <row r="27" spans="2:5" ht="15.75" customHeight="1">
      <c r="B27" s="31">
        <v>4212</v>
      </c>
      <c r="C27" s="101" t="s">
        <v>7</v>
      </c>
      <c r="D27" s="33">
        <v>131562</v>
      </c>
      <c r="E27" s="33">
        <v>131562</v>
      </c>
    </row>
    <row r="28" spans="2:5" ht="15.75" customHeight="1">
      <c r="B28" s="31">
        <v>4213</v>
      </c>
      <c r="C28" s="101" t="s">
        <v>59</v>
      </c>
      <c r="D28" s="199">
        <v>217300</v>
      </c>
      <c r="E28" s="199">
        <v>217300</v>
      </c>
    </row>
    <row r="29" spans="2:5" ht="30" customHeight="1">
      <c r="B29" s="44">
        <v>422</v>
      </c>
      <c r="C29" s="45" t="s">
        <v>73</v>
      </c>
      <c r="D29" s="23">
        <f>SUM(D30:D32)</f>
        <v>265000</v>
      </c>
      <c r="E29" s="23">
        <f>SUM(E30:E32)</f>
        <v>265000</v>
      </c>
    </row>
    <row r="30" spans="2:5" ht="15.75" customHeight="1">
      <c r="B30" s="31">
        <v>4221</v>
      </c>
      <c r="C30" s="101" t="s">
        <v>32</v>
      </c>
      <c r="D30" s="33">
        <v>135000</v>
      </c>
      <c r="E30" s="33">
        <v>135000</v>
      </c>
    </row>
    <row r="31" spans="2:5" ht="15.75" customHeight="1">
      <c r="B31" s="31">
        <v>4222</v>
      </c>
      <c r="C31" s="101" t="s">
        <v>30</v>
      </c>
      <c r="D31" s="33">
        <v>100000</v>
      </c>
      <c r="E31" s="33">
        <v>100000</v>
      </c>
    </row>
    <row r="32" spans="2:5" ht="15.75" customHeight="1">
      <c r="B32" s="31">
        <v>4223</v>
      </c>
      <c r="C32" s="101" t="s">
        <v>74</v>
      </c>
      <c r="D32" s="33">
        <v>30000</v>
      </c>
      <c r="E32" s="33">
        <v>30000</v>
      </c>
    </row>
    <row r="33" spans="2:5" ht="18.75" customHeight="1">
      <c r="B33" s="44">
        <v>424</v>
      </c>
      <c r="C33" s="45" t="s">
        <v>31</v>
      </c>
      <c r="D33" s="23">
        <f>SUM(D34:D36)</f>
        <v>580000</v>
      </c>
      <c r="E33" s="23">
        <f>SUM(E34:E36)</f>
        <v>580000</v>
      </c>
    </row>
    <row r="34" spans="2:5" ht="15.75" customHeight="1">
      <c r="B34" s="31">
        <v>4241</v>
      </c>
      <c r="C34" s="101" t="s">
        <v>32</v>
      </c>
      <c r="D34" s="91">
        <v>475000</v>
      </c>
      <c r="E34" s="91">
        <v>475000</v>
      </c>
    </row>
    <row r="35" spans="2:5" ht="15.75" customHeight="1">
      <c r="B35" s="31">
        <v>4242</v>
      </c>
      <c r="C35" s="101" t="s">
        <v>30</v>
      </c>
      <c r="D35" s="33">
        <v>100000</v>
      </c>
      <c r="E35" s="33">
        <v>100000</v>
      </c>
    </row>
    <row r="36" spans="2:5" s="137" customFormat="1" ht="15.75" customHeight="1">
      <c r="B36" s="31">
        <v>4243</v>
      </c>
      <c r="C36" s="101" t="s">
        <v>74</v>
      </c>
      <c r="D36" s="33">
        <v>5000</v>
      </c>
      <c r="E36" s="33">
        <v>5000</v>
      </c>
    </row>
    <row r="37" spans="2:5" ht="18.75" customHeight="1">
      <c r="B37" s="44">
        <v>425</v>
      </c>
      <c r="C37" s="45" t="s">
        <v>11</v>
      </c>
      <c r="D37" s="23">
        <f>SUM(D38:D46)</f>
        <v>2030368</v>
      </c>
      <c r="E37" s="23">
        <f>SUM(E38:E46)</f>
        <v>2051368</v>
      </c>
    </row>
    <row r="38" spans="2:5" ht="15.75" customHeight="1">
      <c r="B38" s="31">
        <v>4251</v>
      </c>
      <c r="C38" s="101" t="s">
        <v>12</v>
      </c>
      <c r="D38" s="33">
        <v>107280</v>
      </c>
      <c r="E38" s="33">
        <v>107280</v>
      </c>
    </row>
    <row r="39" spans="2:5" ht="15.75" customHeight="1">
      <c r="B39" s="31">
        <v>4252</v>
      </c>
      <c r="C39" s="101" t="s">
        <v>13</v>
      </c>
      <c r="D39" s="33">
        <v>56680</v>
      </c>
      <c r="E39" s="33">
        <v>56680</v>
      </c>
    </row>
    <row r="40" spans="2:5" ht="15.75" customHeight="1">
      <c r="B40" s="31">
        <v>4253</v>
      </c>
      <c r="C40" s="101" t="s">
        <v>18</v>
      </c>
      <c r="D40" s="33">
        <v>178613</v>
      </c>
      <c r="E40" s="33">
        <v>178613</v>
      </c>
    </row>
    <row r="41" spans="2:5" ht="15.75" customHeight="1">
      <c r="B41" s="31">
        <v>4254</v>
      </c>
      <c r="C41" s="101" t="s">
        <v>14</v>
      </c>
      <c r="D41" s="33">
        <v>35000</v>
      </c>
      <c r="E41" s="33">
        <v>35000</v>
      </c>
    </row>
    <row r="42" spans="2:5" ht="15.75" customHeight="1">
      <c r="B42" s="31">
        <v>4255</v>
      </c>
      <c r="C42" s="101" t="s">
        <v>15</v>
      </c>
      <c r="D42" s="91">
        <v>418858</v>
      </c>
      <c r="E42" s="91">
        <v>418858</v>
      </c>
    </row>
    <row r="43" spans="2:5" ht="15.75" customHeight="1">
      <c r="B43" s="208">
        <v>4256</v>
      </c>
      <c r="C43" s="209" t="s">
        <v>158</v>
      </c>
      <c r="D43" s="210">
        <v>0</v>
      </c>
      <c r="E43" s="210">
        <v>21000</v>
      </c>
    </row>
    <row r="44" spans="2:5" ht="15.75" customHeight="1">
      <c r="B44" s="31">
        <v>4257</v>
      </c>
      <c r="C44" s="101" t="s">
        <v>16</v>
      </c>
      <c r="D44" s="33">
        <v>186648</v>
      </c>
      <c r="E44" s="33">
        <v>186648</v>
      </c>
    </row>
    <row r="45" spans="2:5" ht="15.75" customHeight="1">
      <c r="B45" s="46">
        <v>4258</v>
      </c>
      <c r="C45" s="139" t="s">
        <v>33</v>
      </c>
      <c r="D45" s="41">
        <v>787996</v>
      </c>
      <c r="E45" s="41">
        <v>787996</v>
      </c>
    </row>
    <row r="46" spans="2:5" s="137" customFormat="1" ht="19.5" customHeight="1">
      <c r="B46" s="31">
        <v>4259</v>
      </c>
      <c r="C46" s="101" t="s">
        <v>17</v>
      </c>
      <c r="D46" s="33">
        <v>259293</v>
      </c>
      <c r="E46" s="33">
        <v>259293</v>
      </c>
    </row>
    <row r="47" spans="2:5" ht="18.75" customHeight="1">
      <c r="B47" s="44">
        <v>426</v>
      </c>
      <c r="C47" s="45" t="s">
        <v>8</v>
      </c>
      <c r="D47" s="23">
        <f>SUM(D48:D50)</f>
        <v>215209</v>
      </c>
      <c r="E47" s="23">
        <f>SUM(E48:E50)</f>
        <v>215209</v>
      </c>
    </row>
    <row r="48" spans="2:5" ht="15.75" customHeight="1">
      <c r="B48" s="46">
        <v>4261</v>
      </c>
      <c r="C48" s="139" t="s">
        <v>9</v>
      </c>
      <c r="D48" s="41">
        <v>145209</v>
      </c>
      <c r="E48" s="41">
        <v>145209</v>
      </c>
    </row>
    <row r="49" spans="2:5" ht="15.75" customHeight="1">
      <c r="B49" s="46">
        <v>4263</v>
      </c>
      <c r="C49" s="139" t="s">
        <v>10</v>
      </c>
      <c r="D49" s="41">
        <v>55000</v>
      </c>
      <c r="E49" s="41">
        <v>55000</v>
      </c>
    </row>
    <row r="50" spans="2:5" s="137" customFormat="1" ht="19.5" customHeight="1">
      <c r="B50" s="31">
        <v>4264</v>
      </c>
      <c r="C50" s="101" t="s">
        <v>62</v>
      </c>
      <c r="D50" s="33">
        <v>15000</v>
      </c>
      <c r="E50" s="33">
        <v>15000</v>
      </c>
    </row>
    <row r="51" spans="2:5" ht="18.75" customHeight="1">
      <c r="B51" s="140">
        <v>429</v>
      </c>
      <c r="C51" s="129" t="s">
        <v>75</v>
      </c>
      <c r="D51" s="141">
        <f>SUM(D52:D54)</f>
        <v>116400</v>
      </c>
      <c r="E51" s="141">
        <f>SUM(E52:E54)</f>
        <v>116400</v>
      </c>
    </row>
    <row r="52" spans="2:5" ht="15.75" customHeight="1">
      <c r="B52" s="46">
        <v>4292</v>
      </c>
      <c r="C52" s="139" t="s">
        <v>35</v>
      </c>
      <c r="D52" s="41">
        <v>75000</v>
      </c>
      <c r="E52" s="41">
        <v>75000</v>
      </c>
    </row>
    <row r="53" spans="2:5" ht="15.75" customHeight="1">
      <c r="B53" s="46">
        <v>4293</v>
      </c>
      <c r="C53" s="139" t="s">
        <v>36</v>
      </c>
      <c r="D53" s="41">
        <v>35400</v>
      </c>
      <c r="E53" s="41">
        <v>35400</v>
      </c>
    </row>
    <row r="54" spans="2:5" ht="15.75" customHeight="1">
      <c r="B54" s="31">
        <v>4295</v>
      </c>
      <c r="C54" s="101" t="s">
        <v>75</v>
      </c>
      <c r="D54" s="33">
        <v>6000</v>
      </c>
      <c r="E54" s="33">
        <v>6000</v>
      </c>
    </row>
    <row r="55" spans="2:5" ht="19.5" customHeight="1">
      <c r="B55" s="109">
        <v>43</v>
      </c>
      <c r="C55" s="59" t="s">
        <v>28</v>
      </c>
      <c r="D55" s="20">
        <f>D56</f>
        <v>270712</v>
      </c>
      <c r="E55" s="20">
        <f>E56</f>
        <v>270712</v>
      </c>
    </row>
    <row r="56" spans="2:5" ht="18.75" customHeight="1">
      <c r="B56" s="44">
        <v>431</v>
      </c>
      <c r="C56" s="45" t="s">
        <v>34</v>
      </c>
      <c r="D56" s="23">
        <f>SUM(D57)</f>
        <v>270712</v>
      </c>
      <c r="E56" s="23">
        <f>SUM(E57)</f>
        <v>270712</v>
      </c>
    </row>
    <row r="57" spans="2:5" ht="15.75" customHeight="1">
      <c r="B57" s="46">
        <v>4311</v>
      </c>
      <c r="C57" s="47" t="s">
        <v>34</v>
      </c>
      <c r="D57" s="61">
        <v>270712</v>
      </c>
      <c r="E57" s="61">
        <v>270712</v>
      </c>
    </row>
    <row r="58" spans="2:5" ht="19.5" customHeight="1">
      <c r="B58" s="42">
        <v>44</v>
      </c>
      <c r="C58" s="142" t="s">
        <v>37</v>
      </c>
      <c r="D58" s="143">
        <f>D59</f>
        <v>35100</v>
      </c>
      <c r="E58" s="143">
        <f>E59</f>
        <v>35100</v>
      </c>
    </row>
    <row r="59" spans="2:5" ht="15.75" customHeight="1">
      <c r="B59" s="44">
        <v>443</v>
      </c>
      <c r="C59" s="45" t="s">
        <v>78</v>
      </c>
      <c r="D59" s="23">
        <f>SUM(D60:D62)</f>
        <v>35100</v>
      </c>
      <c r="E59" s="23">
        <f>SUM(E60:E62)</f>
        <v>35100</v>
      </c>
    </row>
    <row r="60" spans="2:5" ht="15.75" customHeight="1">
      <c r="B60" s="46">
        <v>4431</v>
      </c>
      <c r="C60" s="47" t="s">
        <v>63</v>
      </c>
      <c r="D60" s="41">
        <v>30000</v>
      </c>
      <c r="E60" s="41">
        <v>30000</v>
      </c>
    </row>
    <row r="61" spans="2:5" ht="15.75" customHeight="1">
      <c r="B61" s="46">
        <v>4432</v>
      </c>
      <c r="C61" s="47" t="s">
        <v>38</v>
      </c>
      <c r="D61" s="41">
        <v>5000</v>
      </c>
      <c r="E61" s="41">
        <v>5000</v>
      </c>
    </row>
    <row r="62" spans="2:5" ht="15.75" customHeight="1">
      <c r="B62" s="46">
        <v>4433</v>
      </c>
      <c r="C62" s="47" t="s">
        <v>57</v>
      </c>
      <c r="D62" s="41">
        <v>100</v>
      </c>
      <c r="E62" s="41">
        <v>100</v>
      </c>
    </row>
    <row r="63" spans="2:5" ht="19.5" customHeight="1">
      <c r="B63" s="42">
        <v>46</v>
      </c>
      <c r="C63" s="43" t="s">
        <v>39</v>
      </c>
      <c r="D63" s="20">
        <f>D64</f>
        <v>1124</v>
      </c>
      <c r="E63" s="20">
        <f>E64</f>
        <v>1124</v>
      </c>
    </row>
    <row r="64" spans="2:5" ht="18.75" customHeight="1">
      <c r="B64" s="44">
        <v>462</v>
      </c>
      <c r="C64" s="45" t="s">
        <v>79</v>
      </c>
      <c r="D64" s="23">
        <f>SUM(D65:D67)</f>
        <v>1124</v>
      </c>
      <c r="E64" s="23">
        <f>SUM(E65:E67)</f>
        <v>1124</v>
      </c>
    </row>
    <row r="65" spans="2:5" ht="30">
      <c r="B65" s="46">
        <v>4621</v>
      </c>
      <c r="C65" s="47" t="s">
        <v>58</v>
      </c>
      <c r="D65" s="41">
        <v>524</v>
      </c>
      <c r="E65" s="41">
        <v>524</v>
      </c>
    </row>
    <row r="66" spans="2:5" ht="15.75">
      <c r="B66" s="31">
        <v>4622</v>
      </c>
      <c r="C66" s="144" t="s">
        <v>76</v>
      </c>
      <c r="D66" s="33">
        <v>50</v>
      </c>
      <c r="E66" s="33">
        <v>50</v>
      </c>
    </row>
    <row r="67" spans="2:5" ht="16.5" thickBot="1">
      <c r="B67" s="31">
        <v>4624</v>
      </c>
      <c r="C67" s="144" t="s">
        <v>79</v>
      </c>
      <c r="D67" s="33">
        <v>550</v>
      </c>
      <c r="E67" s="33">
        <v>550</v>
      </c>
    </row>
    <row r="68" spans="2:5" ht="19.5" customHeight="1" thickBot="1">
      <c r="B68" s="244" t="s">
        <v>27</v>
      </c>
      <c r="C68" s="245"/>
      <c r="D68" s="48">
        <f>D16+D24+D55+D58+D63</f>
        <v>9039712</v>
      </c>
      <c r="E68" s="48">
        <f>E16+E24+E55+E58+E63</f>
        <v>9039712</v>
      </c>
    </row>
    <row r="69" spans="2:4" ht="18.75" customHeight="1" thickBot="1">
      <c r="B69" s="54"/>
      <c r="C69" s="54"/>
      <c r="D69" s="55"/>
    </row>
    <row r="70" spans="2:4" s="2" customFormat="1" ht="20.25" customHeight="1" thickBot="1">
      <c r="B70" s="265" t="s">
        <v>148</v>
      </c>
      <c r="C70" s="266"/>
      <c r="D70" s="15">
        <f>D11-D68</f>
        <v>667271</v>
      </c>
    </row>
    <row r="71" spans="2:4" ht="15.75" customHeight="1">
      <c r="B71" s="2"/>
      <c r="C71" s="2"/>
      <c r="D71" s="56"/>
    </row>
    <row r="72" spans="2:4" ht="15.75" customHeight="1">
      <c r="B72" s="2"/>
      <c r="C72" s="2"/>
      <c r="D72" s="56"/>
    </row>
    <row r="73" spans="2:4" ht="16.5" customHeight="1" thickBot="1">
      <c r="B73" s="213" t="s">
        <v>65</v>
      </c>
      <c r="C73" s="213"/>
      <c r="D73" s="57" t="s">
        <v>41</v>
      </c>
    </row>
    <row r="74" spans="2:4" ht="15.75" customHeight="1">
      <c r="B74" s="246" t="s">
        <v>53</v>
      </c>
      <c r="C74" s="248" t="s">
        <v>0</v>
      </c>
      <c r="D74" s="227" t="s">
        <v>93</v>
      </c>
    </row>
    <row r="75" spans="2:4" ht="24.75" customHeight="1" thickBot="1">
      <c r="B75" s="260"/>
      <c r="C75" s="261"/>
      <c r="D75" s="228"/>
    </row>
    <row r="76" spans="2:4" ht="19.5" customHeight="1">
      <c r="B76" s="145" t="s">
        <v>44</v>
      </c>
      <c r="C76" s="146" t="s">
        <v>42</v>
      </c>
      <c r="D76" s="147">
        <f>SUM(D77)</f>
        <v>78514</v>
      </c>
    </row>
    <row r="77" spans="2:4" ht="15.75" customHeight="1">
      <c r="B77" s="114" t="s">
        <v>45</v>
      </c>
      <c r="C77" s="45" t="s">
        <v>43</v>
      </c>
      <c r="D77" s="93">
        <f>SUM(D78:D78)</f>
        <v>78514</v>
      </c>
    </row>
    <row r="78" spans="2:4" ht="19.5" customHeight="1">
      <c r="B78" s="130" t="s">
        <v>56</v>
      </c>
      <c r="C78" s="101" t="s">
        <v>81</v>
      </c>
      <c r="D78" s="91">
        <v>78514</v>
      </c>
    </row>
    <row r="79" spans="2:4" ht="15.75" customHeight="1">
      <c r="B79" s="58" t="s">
        <v>46</v>
      </c>
      <c r="C79" s="59" t="s">
        <v>47</v>
      </c>
      <c r="D79" s="110">
        <f>SUM(D80+D82)</f>
        <v>251370</v>
      </c>
    </row>
    <row r="80" spans="2:4" ht="18" customHeight="1">
      <c r="B80" s="114" t="s">
        <v>48</v>
      </c>
      <c r="C80" s="45" t="s">
        <v>49</v>
      </c>
      <c r="D80" s="93">
        <f>SUM(D81:D81)</f>
        <v>209870</v>
      </c>
    </row>
    <row r="81" spans="2:4" ht="15.75">
      <c r="B81" s="60" t="s">
        <v>40</v>
      </c>
      <c r="C81" s="47" t="s">
        <v>52</v>
      </c>
      <c r="D81" s="61">
        <v>209870</v>
      </c>
    </row>
    <row r="82" spans="2:4" ht="15.75">
      <c r="B82" s="114" t="s">
        <v>50</v>
      </c>
      <c r="C82" s="45" t="s">
        <v>51</v>
      </c>
      <c r="D82" s="131">
        <f>SUM(D83:D84)</f>
        <v>41500</v>
      </c>
    </row>
    <row r="83" spans="2:4" ht="15.75">
      <c r="B83" s="201" t="s">
        <v>133</v>
      </c>
      <c r="C83" s="202" t="s">
        <v>135</v>
      </c>
      <c r="D83" s="61">
        <v>32125</v>
      </c>
    </row>
    <row r="84" spans="2:4" ht="16.5" thickBot="1">
      <c r="B84" s="60" t="s">
        <v>113</v>
      </c>
      <c r="C84" s="47" t="s">
        <v>112</v>
      </c>
      <c r="D84" s="61">
        <v>9375</v>
      </c>
    </row>
    <row r="85" spans="2:6" s="148" customFormat="1" ht="19.5" customHeight="1" thickBot="1">
      <c r="B85" s="244" t="s">
        <v>54</v>
      </c>
      <c r="C85" s="245"/>
      <c r="D85" s="62">
        <f>D76+D79</f>
        <v>329884</v>
      </c>
      <c r="E85" s="267"/>
      <c r="F85" s="242"/>
    </row>
    <row r="86" spans="4:6" s="148" customFormat="1" ht="15">
      <c r="D86" s="149"/>
      <c r="E86" s="242"/>
      <c r="F86" s="242"/>
    </row>
    <row r="87" spans="2:4" ht="18">
      <c r="B87" s="217" t="s">
        <v>162</v>
      </c>
      <c r="C87" s="217"/>
      <c r="D87" s="87"/>
    </row>
    <row r="88" spans="2:4" ht="30" customHeight="1">
      <c r="B88" s="88" t="s">
        <v>163</v>
      </c>
      <c r="C88" s="89"/>
      <c r="D88" s="90" t="s">
        <v>121</v>
      </c>
    </row>
    <row r="89" ht="15.75">
      <c r="B89" s="88" t="s">
        <v>161</v>
      </c>
    </row>
    <row r="90" spans="2:4" ht="15.75">
      <c r="B90" s="148"/>
      <c r="C90" s="148"/>
      <c r="D90" s="150"/>
    </row>
  </sheetData>
  <sheetProtection password="EF44" sheet="1"/>
  <mergeCells count="22">
    <mergeCell ref="B2:D2"/>
    <mergeCell ref="B4:C4"/>
    <mergeCell ref="B5:C5"/>
    <mergeCell ref="B9:C9"/>
    <mergeCell ref="B11:C11"/>
    <mergeCell ref="E85:F85"/>
    <mergeCell ref="B8:C8"/>
    <mergeCell ref="B68:C68"/>
    <mergeCell ref="B10:C10"/>
    <mergeCell ref="B87:C87"/>
    <mergeCell ref="B74:B75"/>
    <mergeCell ref="B85:C85"/>
    <mergeCell ref="D74:D75"/>
    <mergeCell ref="D14:D15"/>
    <mergeCell ref="B70:C70"/>
    <mergeCell ref="E86:F86"/>
    <mergeCell ref="B13:C13"/>
    <mergeCell ref="B14:B15"/>
    <mergeCell ref="C14:C15"/>
    <mergeCell ref="C74:C75"/>
    <mergeCell ref="B73:C73"/>
    <mergeCell ref="E14:E15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49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rowBreaks count="1" manualBreakCount="1">
    <brk id="46" max="4" man="1"/>
  </rowBreaks>
  <ignoredErrors>
    <ignoredError sqref="B76:B84" numberStoredAsText="1"/>
    <ignoredError sqref="D18" formula="1"/>
  </ignoredError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J28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4.7109375" style="30" customWidth="1"/>
    <col min="2" max="2" width="13.140625" style="30" customWidth="1"/>
    <col min="3" max="3" width="66.421875" style="30" customWidth="1"/>
    <col min="4" max="4" width="43.57421875" style="65" customWidth="1"/>
    <col min="5" max="5" width="24.7109375" style="30" customWidth="1"/>
    <col min="6" max="6" width="15.28125" style="30" customWidth="1"/>
    <col min="7" max="16384" width="9.140625" style="30" customWidth="1"/>
  </cols>
  <sheetData>
    <row r="1" ht="33" customHeight="1"/>
    <row r="2" spans="2:10" ht="79.5" customHeight="1">
      <c r="B2" s="220" t="s">
        <v>123</v>
      </c>
      <c r="C2" s="220"/>
      <c r="D2" s="220"/>
      <c r="E2" s="132"/>
      <c r="F2" s="66"/>
      <c r="G2" s="66"/>
      <c r="H2" s="66"/>
      <c r="I2" s="66"/>
      <c r="J2" s="66"/>
    </row>
    <row r="3" spans="4:5" ht="15.75" customHeight="1">
      <c r="D3" s="133"/>
      <c r="E3" s="133"/>
    </row>
    <row r="4" spans="2:10" ht="18" customHeight="1">
      <c r="B4" s="250" t="s">
        <v>64</v>
      </c>
      <c r="C4" s="251"/>
      <c r="D4" s="68" t="s">
        <v>21</v>
      </c>
      <c r="E4" s="69"/>
      <c r="F4" s="69"/>
      <c r="G4" s="69"/>
      <c r="H4" s="69"/>
      <c r="I4" s="69"/>
      <c r="J4" s="69"/>
    </row>
    <row r="5" spans="2:4" ht="15.75" customHeight="1">
      <c r="B5" s="243"/>
      <c r="C5" s="243"/>
      <c r="D5" s="70"/>
    </row>
    <row r="6" spans="2:4" ht="16.5" customHeight="1" thickBot="1">
      <c r="B6" s="71"/>
      <c r="C6" s="71"/>
      <c r="D6" s="57" t="s">
        <v>41</v>
      </c>
    </row>
    <row r="7" spans="2:4" ht="16.5" customHeight="1" thickBot="1">
      <c r="B7" s="72" t="s">
        <v>25</v>
      </c>
      <c r="C7" s="73"/>
      <c r="D7" s="74" t="s">
        <v>93</v>
      </c>
    </row>
    <row r="8" spans="2:4" ht="15.75" customHeight="1">
      <c r="B8" s="252" t="s">
        <v>23</v>
      </c>
      <c r="C8" s="253"/>
      <c r="D8" s="160">
        <v>14900</v>
      </c>
    </row>
    <row r="9" spans="2:4" ht="15.75" customHeight="1">
      <c r="B9" s="194" t="s">
        <v>142</v>
      </c>
      <c r="C9" s="195"/>
      <c r="D9" s="160">
        <v>90675000</v>
      </c>
    </row>
    <row r="10" spans="2:4" ht="15.75" customHeight="1" thickBot="1">
      <c r="B10" s="254" t="s">
        <v>19</v>
      </c>
      <c r="C10" s="255"/>
      <c r="D10" s="1">
        <v>1723845</v>
      </c>
    </row>
    <row r="11" spans="2:4" ht="19.5" customHeight="1" thickBot="1">
      <c r="B11" s="244" t="s">
        <v>26</v>
      </c>
      <c r="C11" s="245"/>
      <c r="D11" s="75">
        <f>SUM(D8:D10)</f>
        <v>92413745</v>
      </c>
    </row>
    <row r="12" spans="2:5" ht="18" customHeight="1">
      <c r="B12" s="103"/>
      <c r="C12" s="103"/>
      <c r="D12" s="103"/>
      <c r="E12" s="104"/>
    </row>
    <row r="13" spans="2:6" ht="16.5" customHeight="1" thickBot="1">
      <c r="B13" s="213" t="s">
        <v>55</v>
      </c>
      <c r="C13" s="213"/>
      <c r="D13" s="57" t="s">
        <v>41</v>
      </c>
      <c r="E13" s="134"/>
      <c r="F13" s="135"/>
    </row>
    <row r="14" spans="2:4" s="136" customFormat="1" ht="19.5" customHeight="1">
      <c r="B14" s="246" t="s">
        <v>20</v>
      </c>
      <c r="C14" s="248" t="s">
        <v>0</v>
      </c>
      <c r="D14" s="227" t="s">
        <v>93</v>
      </c>
    </row>
    <row r="15" spans="2:4" s="136" customFormat="1" ht="19.5" customHeight="1">
      <c r="B15" s="247"/>
      <c r="C15" s="249"/>
      <c r="D15" s="235"/>
    </row>
    <row r="16" spans="2:4" ht="15.75" customHeight="1">
      <c r="B16" s="42">
        <v>45</v>
      </c>
      <c r="C16" s="43" t="s">
        <v>83</v>
      </c>
      <c r="D16" s="20">
        <f>D17</f>
        <v>145226974</v>
      </c>
    </row>
    <row r="17" spans="2:4" ht="15.75" customHeight="1">
      <c r="B17" s="44">
        <v>451</v>
      </c>
      <c r="C17" s="45" t="s">
        <v>84</v>
      </c>
      <c r="D17" s="23">
        <f>D18</f>
        <v>145226974</v>
      </c>
    </row>
    <row r="18" spans="2:4" ht="15.75" customHeight="1" thickBot="1">
      <c r="B18" s="46">
        <v>4511</v>
      </c>
      <c r="C18" s="47" t="s">
        <v>84</v>
      </c>
      <c r="D18" s="61">
        <v>145226974</v>
      </c>
    </row>
    <row r="19" spans="2:4" ht="19.5" customHeight="1" thickBot="1">
      <c r="B19" s="244" t="s">
        <v>27</v>
      </c>
      <c r="C19" s="245"/>
      <c r="D19" s="48">
        <f>D16</f>
        <v>145226974</v>
      </c>
    </row>
    <row r="20" spans="2:4" ht="19.5" customHeight="1" thickBot="1">
      <c r="B20" s="63"/>
      <c r="C20" s="64"/>
      <c r="D20" s="87"/>
    </row>
    <row r="21" spans="2:4" s="2" customFormat="1" ht="21.75" customHeight="1" thickBot="1">
      <c r="B21" s="236" t="s">
        <v>150</v>
      </c>
      <c r="C21" s="237"/>
      <c r="D21" s="52">
        <f>D11-D19</f>
        <v>-52813229</v>
      </c>
    </row>
    <row r="22" spans="2:4" s="2" customFormat="1" ht="21.75" customHeight="1" thickBot="1">
      <c r="B22" s="238" t="s">
        <v>151</v>
      </c>
      <c r="C22" s="239"/>
      <c r="D22" s="203">
        <v>61076152</v>
      </c>
    </row>
    <row r="23" spans="2:4" s="2" customFormat="1" ht="21.75" customHeight="1" thickBot="1">
      <c r="B23" s="240" t="s">
        <v>148</v>
      </c>
      <c r="C23" s="241"/>
      <c r="D23" s="15">
        <f>D21+D22</f>
        <v>8262923</v>
      </c>
    </row>
    <row r="24" spans="2:4" s="2" customFormat="1" ht="14.25" customHeight="1">
      <c r="B24" s="161"/>
      <c r="C24" s="161"/>
      <c r="D24" s="161"/>
    </row>
    <row r="25" spans="2:4" s="2" customFormat="1" ht="15.75" customHeight="1">
      <c r="B25" s="217" t="s">
        <v>162</v>
      </c>
      <c r="C25" s="217"/>
      <c r="D25" s="87"/>
    </row>
    <row r="26" spans="2:4" ht="30">
      <c r="B26" s="88" t="s">
        <v>163</v>
      </c>
      <c r="C26" s="89"/>
      <c r="D26" s="90" t="s">
        <v>121</v>
      </c>
    </row>
    <row r="27" ht="15.75" customHeight="1">
      <c r="B27" s="88" t="s">
        <v>161</v>
      </c>
    </row>
    <row r="28" spans="2:4" ht="15.75">
      <c r="B28" s="148"/>
      <c r="C28" s="148"/>
      <c r="D28" s="158"/>
    </row>
    <row r="30" ht="15.75" customHeight="1"/>
  </sheetData>
  <sheetProtection password="EF44" sheet="1"/>
  <mergeCells count="15">
    <mergeCell ref="D14:D15"/>
    <mergeCell ref="B2:D2"/>
    <mergeCell ref="B4:C4"/>
    <mergeCell ref="B5:C5"/>
    <mergeCell ref="B8:C8"/>
    <mergeCell ref="B10:C10"/>
    <mergeCell ref="B11:C11"/>
    <mergeCell ref="B25:C25"/>
    <mergeCell ref="B19:C19"/>
    <mergeCell ref="B13:C13"/>
    <mergeCell ref="B14:B15"/>
    <mergeCell ref="C14:C15"/>
    <mergeCell ref="B21:C21"/>
    <mergeCell ref="B22:C22"/>
    <mergeCell ref="B23:C23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49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M26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4.7109375" style="30" customWidth="1"/>
    <col min="2" max="2" width="13.140625" style="30" customWidth="1"/>
    <col min="3" max="3" width="66.421875" style="30" customWidth="1"/>
    <col min="4" max="4" width="43.57421875" style="65" customWidth="1"/>
    <col min="5" max="5" width="24.7109375" style="30" customWidth="1"/>
    <col min="6" max="9" width="15.28125" style="30" customWidth="1"/>
    <col min="10" max="16384" width="9.140625" style="30" customWidth="1"/>
  </cols>
  <sheetData>
    <row r="1" ht="33" customHeight="1"/>
    <row r="2" spans="2:13" ht="79.5" customHeight="1">
      <c r="B2" s="220" t="s">
        <v>124</v>
      </c>
      <c r="C2" s="220"/>
      <c r="D2" s="220"/>
      <c r="E2" s="132"/>
      <c r="F2" s="66"/>
      <c r="G2" s="66"/>
      <c r="H2" s="66"/>
      <c r="I2" s="66"/>
      <c r="J2" s="66"/>
      <c r="K2" s="66"/>
      <c r="L2" s="66"/>
      <c r="M2" s="66"/>
    </row>
    <row r="3" spans="4:7" ht="15.75" customHeight="1">
      <c r="D3" s="133"/>
      <c r="E3" s="133"/>
      <c r="F3" s="133"/>
      <c r="G3" s="133"/>
    </row>
    <row r="4" spans="2:13" ht="18" customHeight="1">
      <c r="B4" s="250" t="s">
        <v>64</v>
      </c>
      <c r="C4" s="251"/>
      <c r="D4" s="68" t="s">
        <v>21</v>
      </c>
      <c r="E4" s="69"/>
      <c r="F4" s="69"/>
      <c r="G4" s="69"/>
      <c r="H4" s="69"/>
      <c r="I4" s="69"/>
      <c r="J4" s="69"/>
      <c r="K4" s="69"/>
      <c r="L4" s="69"/>
      <c r="M4" s="69"/>
    </row>
    <row r="5" spans="2:4" ht="15.75">
      <c r="B5" s="243"/>
      <c r="C5" s="243"/>
      <c r="D5" s="70"/>
    </row>
    <row r="6" spans="2:4" ht="16.5" customHeight="1" thickBot="1">
      <c r="B6" s="71"/>
      <c r="C6" s="71"/>
      <c r="D6" s="57" t="s">
        <v>41</v>
      </c>
    </row>
    <row r="7" spans="2:4" ht="16.5" customHeight="1" thickBot="1">
      <c r="B7" s="72" t="s">
        <v>25</v>
      </c>
      <c r="C7" s="73"/>
      <c r="D7" s="74" t="s">
        <v>93</v>
      </c>
    </row>
    <row r="8" spans="2:4" ht="15.75" customHeight="1" thickBot="1">
      <c r="B8" s="254" t="s">
        <v>142</v>
      </c>
      <c r="C8" s="255"/>
      <c r="D8" s="1">
        <v>65695014</v>
      </c>
    </row>
    <row r="9" spans="2:5" ht="19.5" customHeight="1" thickBot="1">
      <c r="B9" s="244" t="s">
        <v>26</v>
      </c>
      <c r="C9" s="245"/>
      <c r="D9" s="75">
        <f>SUM(D8:D8)</f>
        <v>65695014</v>
      </c>
      <c r="E9" s="104"/>
    </row>
    <row r="10" spans="2:4" s="136" customFormat="1" ht="18" customHeight="1">
      <c r="B10" s="103"/>
      <c r="C10" s="103"/>
      <c r="D10" s="103"/>
    </row>
    <row r="11" spans="2:4" ht="16.5" customHeight="1" thickBot="1">
      <c r="B11" s="213" t="s">
        <v>55</v>
      </c>
      <c r="C11" s="213"/>
      <c r="D11" s="57" t="s">
        <v>41</v>
      </c>
    </row>
    <row r="12" spans="2:4" ht="18" customHeight="1">
      <c r="B12" s="246" t="s">
        <v>20</v>
      </c>
      <c r="C12" s="248" t="s">
        <v>0</v>
      </c>
      <c r="D12" s="227" t="s">
        <v>93</v>
      </c>
    </row>
    <row r="13" spans="2:4" ht="18" customHeight="1">
      <c r="B13" s="247"/>
      <c r="C13" s="249"/>
      <c r="D13" s="235"/>
    </row>
    <row r="14" spans="2:4" ht="15.75" customHeight="1">
      <c r="B14" s="42">
        <v>45</v>
      </c>
      <c r="C14" s="43" t="s">
        <v>83</v>
      </c>
      <c r="D14" s="20">
        <f>D15</f>
        <v>65695014</v>
      </c>
    </row>
    <row r="15" spans="2:4" ht="15.75" customHeight="1">
      <c r="B15" s="44">
        <v>451</v>
      </c>
      <c r="C15" s="45" t="s">
        <v>84</v>
      </c>
      <c r="D15" s="23">
        <f>D16</f>
        <v>65695014</v>
      </c>
    </row>
    <row r="16" spans="2:8" ht="15.75" customHeight="1" thickBot="1">
      <c r="B16" s="46">
        <v>4511</v>
      </c>
      <c r="C16" s="47" t="s">
        <v>84</v>
      </c>
      <c r="D16" s="61">
        <v>65695014</v>
      </c>
      <c r="G16" s="268"/>
      <c r="H16" s="268"/>
    </row>
    <row r="17" spans="2:6" s="148" customFormat="1" ht="19.5" customHeight="1" thickBot="1">
      <c r="B17" s="244" t="s">
        <v>27</v>
      </c>
      <c r="C17" s="245"/>
      <c r="D17" s="48">
        <f>D14</f>
        <v>65695014</v>
      </c>
      <c r="E17" s="242"/>
      <c r="F17" s="242"/>
    </row>
    <row r="18" spans="2:4" ht="18.75" thickBot="1">
      <c r="B18" s="63"/>
      <c r="C18" s="64"/>
      <c r="D18" s="87"/>
    </row>
    <row r="19" spans="2:4" ht="39.75" customHeight="1" thickBot="1">
      <c r="B19" s="269" t="s">
        <v>107</v>
      </c>
      <c r="C19" s="270"/>
      <c r="D19" s="159">
        <f>68829696-D17+42293038</f>
        <v>45427720</v>
      </c>
    </row>
    <row r="20" spans="2:4" ht="15.75">
      <c r="B20" s="148"/>
      <c r="C20" s="148"/>
      <c r="D20" s="149"/>
    </row>
    <row r="21" spans="2:4" ht="18">
      <c r="B21" s="217" t="s">
        <v>162</v>
      </c>
      <c r="C21" s="217"/>
      <c r="D21" s="87"/>
    </row>
    <row r="22" spans="2:4" ht="30" customHeight="1">
      <c r="B22" s="88" t="s">
        <v>163</v>
      </c>
      <c r="C22" s="89"/>
      <c r="D22" s="90" t="s">
        <v>121</v>
      </c>
    </row>
    <row r="23" ht="15.75" customHeight="1">
      <c r="B23" s="88" t="s">
        <v>161</v>
      </c>
    </row>
    <row r="24" spans="2:4" ht="18">
      <c r="B24" s="217"/>
      <c r="C24" s="217"/>
      <c r="D24" s="87"/>
    </row>
    <row r="25" spans="2:4" ht="15.75">
      <c r="B25" s="88"/>
      <c r="C25" s="89"/>
      <c r="D25" s="90"/>
    </row>
    <row r="26" ht="15.75">
      <c r="B26" s="88"/>
    </row>
  </sheetData>
  <sheetProtection password="EF44" sheet="1"/>
  <mergeCells count="15">
    <mergeCell ref="B24:C24"/>
    <mergeCell ref="D12:D13"/>
    <mergeCell ref="B17:C17"/>
    <mergeCell ref="B11:C11"/>
    <mergeCell ref="B12:B13"/>
    <mergeCell ref="C12:C13"/>
    <mergeCell ref="B9:C9"/>
    <mergeCell ref="G16:H16"/>
    <mergeCell ref="E17:F17"/>
    <mergeCell ref="B21:C21"/>
    <mergeCell ref="B19:C19"/>
    <mergeCell ref="B2:D2"/>
    <mergeCell ref="B4:C4"/>
    <mergeCell ref="B5:C5"/>
    <mergeCell ref="B8:C8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49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F42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4.7109375" style="30" customWidth="1"/>
    <col min="2" max="2" width="13.140625" style="30" customWidth="1"/>
    <col min="3" max="3" width="66.421875" style="30" customWidth="1"/>
    <col min="4" max="4" width="43.57421875" style="65" customWidth="1"/>
    <col min="5" max="5" width="24.7109375" style="30" customWidth="1"/>
    <col min="6" max="16384" width="9.140625" style="30" customWidth="1"/>
  </cols>
  <sheetData>
    <row r="1" ht="33" customHeight="1"/>
    <row r="2" spans="2:6" ht="79.5" customHeight="1">
      <c r="B2" s="220" t="s">
        <v>125</v>
      </c>
      <c r="C2" s="220"/>
      <c r="D2" s="220"/>
      <c r="E2" s="66"/>
      <c r="F2" s="66"/>
    </row>
    <row r="3" ht="15.75" customHeight="1">
      <c r="D3" s="67"/>
    </row>
    <row r="4" spans="2:6" ht="18" customHeight="1">
      <c r="B4" s="250" t="s">
        <v>64</v>
      </c>
      <c r="C4" s="251"/>
      <c r="D4" s="68" t="s">
        <v>21</v>
      </c>
      <c r="E4" s="69"/>
      <c r="F4" s="69"/>
    </row>
    <row r="5" spans="2:4" ht="15.75">
      <c r="B5" s="243"/>
      <c r="C5" s="243"/>
      <c r="D5" s="70"/>
    </row>
    <row r="6" spans="2:4" ht="16.5" customHeight="1" thickBot="1">
      <c r="B6" s="71"/>
      <c r="C6" s="71"/>
      <c r="D6" s="57" t="s">
        <v>41</v>
      </c>
    </row>
    <row r="7" spans="2:4" ht="16.5" thickBot="1">
      <c r="B7" s="11" t="s">
        <v>25</v>
      </c>
      <c r="C7" s="12"/>
      <c r="D7" s="13" t="s">
        <v>93</v>
      </c>
    </row>
    <row r="8" spans="2:4" ht="16.5" thickBot="1">
      <c r="B8" s="275" t="s">
        <v>86</v>
      </c>
      <c r="C8" s="276"/>
      <c r="D8" s="14">
        <v>12897319</v>
      </c>
    </row>
    <row r="9" spans="2:4" ht="19.5" customHeight="1" thickBot="1">
      <c r="B9" s="271" t="s">
        <v>26</v>
      </c>
      <c r="C9" s="272"/>
      <c r="D9" s="15">
        <f>SUM(D8:D8)</f>
        <v>12897319</v>
      </c>
    </row>
    <row r="10" spans="2:4" ht="18" customHeight="1">
      <c r="B10" s="49"/>
      <c r="C10" s="50"/>
      <c r="D10" s="115"/>
    </row>
    <row r="11" spans="2:4" ht="16.5" customHeight="1" thickBot="1">
      <c r="B11" s="277" t="s">
        <v>55</v>
      </c>
      <c r="C11" s="277"/>
      <c r="D11" s="10" t="s">
        <v>41</v>
      </c>
    </row>
    <row r="12" spans="2:4" ht="15.75" customHeight="1">
      <c r="B12" s="278" t="s">
        <v>20</v>
      </c>
      <c r="C12" s="280" t="s">
        <v>0</v>
      </c>
      <c r="D12" s="282" t="s">
        <v>93</v>
      </c>
    </row>
    <row r="13" spans="2:4" ht="15.75">
      <c r="B13" s="279"/>
      <c r="C13" s="281"/>
      <c r="D13" s="283"/>
    </row>
    <row r="14" spans="2:4" ht="18">
      <c r="B14" s="116">
        <v>41</v>
      </c>
      <c r="C14" s="19" t="s">
        <v>60</v>
      </c>
      <c r="D14" s="20">
        <f>D15+D17+D19</f>
        <v>347596</v>
      </c>
    </row>
    <row r="15" spans="2:4" ht="15.75">
      <c r="B15" s="117">
        <v>411</v>
      </c>
      <c r="C15" s="22" t="s">
        <v>1</v>
      </c>
      <c r="D15" s="23">
        <f>SUM(D16)</f>
        <v>290640</v>
      </c>
    </row>
    <row r="16" spans="2:4" ht="15.75">
      <c r="B16" s="118">
        <v>4111</v>
      </c>
      <c r="C16" s="25" t="s">
        <v>2</v>
      </c>
      <c r="D16" s="26">
        <v>290640</v>
      </c>
    </row>
    <row r="17" spans="2:4" ht="15.75">
      <c r="B17" s="119">
        <v>412</v>
      </c>
      <c r="C17" s="28" t="s">
        <v>61</v>
      </c>
      <c r="D17" s="29">
        <f>SUM(D18)</f>
        <v>9000</v>
      </c>
    </row>
    <row r="18" spans="2:4" ht="15.75">
      <c r="B18" s="118">
        <v>4121</v>
      </c>
      <c r="C18" s="25" t="s">
        <v>61</v>
      </c>
      <c r="D18" s="26">
        <v>9000</v>
      </c>
    </row>
    <row r="19" spans="2:4" ht="15.75">
      <c r="B19" s="117">
        <v>413</v>
      </c>
      <c r="C19" s="22" t="s">
        <v>3</v>
      </c>
      <c r="D19" s="23">
        <f>SUM(D20:D20)</f>
        <v>47956</v>
      </c>
    </row>
    <row r="20" spans="2:4" ht="15.75">
      <c r="B20" s="118">
        <v>4131</v>
      </c>
      <c r="C20" s="25" t="s">
        <v>4</v>
      </c>
      <c r="D20" s="26">
        <v>47956</v>
      </c>
    </row>
    <row r="21" spans="2:4" ht="18">
      <c r="B21" s="116">
        <v>42</v>
      </c>
      <c r="C21" s="19" t="s">
        <v>5</v>
      </c>
      <c r="D21" s="20">
        <f>D22+D25+D28</f>
        <v>58705</v>
      </c>
    </row>
    <row r="22" spans="2:4" ht="15.75">
      <c r="B22" s="117">
        <v>421</v>
      </c>
      <c r="C22" s="22" t="s">
        <v>29</v>
      </c>
      <c r="D22" s="23">
        <f>SUM(D23:D24)</f>
        <v>12905</v>
      </c>
    </row>
    <row r="23" spans="2:4" ht="15.75">
      <c r="B23" s="92">
        <v>4211</v>
      </c>
      <c r="C23" s="36" t="s">
        <v>6</v>
      </c>
      <c r="D23" s="33">
        <v>4265</v>
      </c>
    </row>
    <row r="24" spans="2:4" ht="15.75">
      <c r="B24" s="92">
        <v>4212</v>
      </c>
      <c r="C24" s="36" t="s">
        <v>77</v>
      </c>
      <c r="D24" s="33">
        <v>8640</v>
      </c>
    </row>
    <row r="25" spans="2:4" ht="31.5">
      <c r="B25" s="117">
        <v>422</v>
      </c>
      <c r="C25" s="22" t="s">
        <v>73</v>
      </c>
      <c r="D25" s="23">
        <f>D26+D27</f>
        <v>36500</v>
      </c>
    </row>
    <row r="26" spans="2:4" ht="15.75">
      <c r="B26" s="92">
        <v>4221</v>
      </c>
      <c r="C26" s="36" t="s">
        <v>32</v>
      </c>
      <c r="D26" s="33">
        <v>25840</v>
      </c>
    </row>
    <row r="27" spans="2:4" ht="15.75">
      <c r="B27" s="92">
        <v>4222</v>
      </c>
      <c r="C27" s="36" t="s">
        <v>30</v>
      </c>
      <c r="D27" s="33">
        <v>10660</v>
      </c>
    </row>
    <row r="28" spans="2:4" ht="15.75">
      <c r="B28" s="117">
        <v>424</v>
      </c>
      <c r="C28" s="22" t="s">
        <v>31</v>
      </c>
      <c r="D28" s="23">
        <f>SUM(D29)</f>
        <v>9300</v>
      </c>
    </row>
    <row r="29" spans="2:4" ht="15.75">
      <c r="B29" s="92">
        <v>4241</v>
      </c>
      <c r="C29" s="36" t="s">
        <v>115</v>
      </c>
      <c r="D29" s="33">
        <v>9300</v>
      </c>
    </row>
    <row r="30" spans="2:4" ht="18">
      <c r="B30" s="116">
        <v>43</v>
      </c>
      <c r="C30" s="19" t="s">
        <v>28</v>
      </c>
      <c r="D30" s="20">
        <f>D31</f>
        <v>3381</v>
      </c>
    </row>
    <row r="31" spans="2:4" ht="15.75">
      <c r="B31" s="117">
        <v>431</v>
      </c>
      <c r="C31" s="22" t="s">
        <v>34</v>
      </c>
      <c r="D31" s="23">
        <f>SUM(D32)</f>
        <v>3381</v>
      </c>
    </row>
    <row r="32" spans="2:4" ht="15.75">
      <c r="B32" s="120">
        <v>4311</v>
      </c>
      <c r="C32" s="121" t="s">
        <v>34</v>
      </c>
      <c r="D32" s="41">
        <v>3381</v>
      </c>
    </row>
    <row r="33" spans="2:4" ht="18">
      <c r="B33" s="116">
        <v>45</v>
      </c>
      <c r="C33" s="19" t="s">
        <v>83</v>
      </c>
      <c r="D33" s="20">
        <f>D34</f>
        <v>12487637</v>
      </c>
    </row>
    <row r="34" spans="2:4" ht="15.75">
      <c r="B34" s="117">
        <v>451</v>
      </c>
      <c r="C34" s="22" t="s">
        <v>84</v>
      </c>
      <c r="D34" s="23">
        <f>D35</f>
        <v>12487637</v>
      </c>
    </row>
    <row r="35" spans="2:4" ht="16.5" thickBot="1">
      <c r="B35" s="92">
        <v>4513</v>
      </c>
      <c r="C35" s="122" t="s">
        <v>85</v>
      </c>
      <c r="D35" s="33">
        <v>12487637</v>
      </c>
    </row>
    <row r="36" spans="2:4" ht="19.5" customHeight="1" thickBot="1">
      <c r="B36" s="271" t="s">
        <v>27</v>
      </c>
      <c r="C36" s="272"/>
      <c r="D36" s="48">
        <f>D14+D21+D30+D33</f>
        <v>12897319</v>
      </c>
    </row>
    <row r="37" spans="2:4" ht="18.75" thickBot="1">
      <c r="B37" s="49"/>
      <c r="C37" s="50"/>
      <c r="D37" s="51"/>
    </row>
    <row r="38" spans="2:4" ht="39.75" customHeight="1" thickBot="1">
      <c r="B38" s="273" t="s">
        <v>108</v>
      </c>
      <c r="C38" s="274"/>
      <c r="D38" s="53">
        <f>13760073+309449-D36</f>
        <v>1172203</v>
      </c>
    </row>
    <row r="39" spans="2:4" ht="16.5" customHeight="1">
      <c r="B39" s="85"/>
      <c r="C39" s="85"/>
      <c r="D39" s="86"/>
    </row>
    <row r="40" spans="2:4" ht="18">
      <c r="B40" s="217" t="s">
        <v>162</v>
      </c>
      <c r="C40" s="217"/>
      <c r="D40" s="87"/>
    </row>
    <row r="41" spans="2:4" ht="30" customHeight="1">
      <c r="B41" s="88" t="s">
        <v>163</v>
      </c>
      <c r="C41" s="89"/>
      <c r="D41" s="90" t="s">
        <v>121</v>
      </c>
    </row>
    <row r="42" ht="15.75">
      <c r="B42" s="88" t="s">
        <v>161</v>
      </c>
    </row>
  </sheetData>
  <sheetProtection password="EF44" sheet="1"/>
  <mergeCells count="12">
    <mergeCell ref="D12:D13"/>
    <mergeCell ref="B2:D2"/>
    <mergeCell ref="B4:C4"/>
    <mergeCell ref="B5:C5"/>
    <mergeCell ref="B40:C40"/>
    <mergeCell ref="B36:C36"/>
    <mergeCell ref="B38:C38"/>
    <mergeCell ref="B8:C8"/>
    <mergeCell ref="B9:C9"/>
    <mergeCell ref="B11:C11"/>
    <mergeCell ref="B12:B13"/>
    <mergeCell ref="C12:C13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49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E49"/>
  <sheetViews>
    <sheetView zoomScale="80" zoomScaleNormal="80" workbookViewId="0" topLeftCell="A1">
      <selection activeCell="A1" sqref="A1"/>
    </sheetView>
  </sheetViews>
  <sheetFormatPr defaultColWidth="9.140625" defaultRowHeight="12.75"/>
  <cols>
    <col min="1" max="1" width="24.7109375" style="2" customWidth="1"/>
    <col min="2" max="2" width="13.140625" style="2" customWidth="1"/>
    <col min="3" max="3" width="66.421875" style="2" customWidth="1"/>
    <col min="4" max="4" width="43.57421875" style="3" customWidth="1"/>
    <col min="5" max="5" width="24.7109375" style="2" customWidth="1"/>
    <col min="6" max="6" width="0.13671875" style="2" customWidth="1"/>
    <col min="7" max="16384" width="9.140625" style="2" customWidth="1"/>
  </cols>
  <sheetData>
    <row r="1" ht="33" customHeight="1"/>
    <row r="2" spans="2:5" ht="79.5" customHeight="1">
      <c r="B2" s="284" t="s">
        <v>126</v>
      </c>
      <c r="C2" s="284"/>
      <c r="D2" s="284"/>
      <c r="E2" s="4"/>
    </row>
    <row r="3" ht="15.75" customHeight="1">
      <c r="D3" s="5"/>
    </row>
    <row r="4" spans="2:5" ht="18" customHeight="1">
      <c r="B4" s="285" t="s">
        <v>64</v>
      </c>
      <c r="C4" s="286"/>
      <c r="D4" s="6" t="s">
        <v>21</v>
      </c>
      <c r="E4" s="7"/>
    </row>
    <row r="5" spans="2:4" ht="15.75">
      <c r="B5" s="287"/>
      <c r="C5" s="287"/>
      <c r="D5" s="8"/>
    </row>
    <row r="6" spans="2:4" ht="16.5" customHeight="1" thickBot="1">
      <c r="B6" s="9"/>
      <c r="C6" s="9"/>
      <c r="D6" s="10" t="s">
        <v>41</v>
      </c>
    </row>
    <row r="7" spans="2:4" ht="16.5" thickBot="1">
      <c r="B7" s="11" t="s">
        <v>25</v>
      </c>
      <c r="C7" s="12"/>
      <c r="D7" s="13" t="s">
        <v>93</v>
      </c>
    </row>
    <row r="8" spans="2:4" ht="16.5" customHeight="1" thickBot="1">
      <c r="B8" s="275" t="s">
        <v>86</v>
      </c>
      <c r="C8" s="276"/>
      <c r="D8" s="14">
        <v>26328426</v>
      </c>
    </row>
    <row r="9" spans="2:4" ht="19.5" customHeight="1" thickBot="1">
      <c r="B9" s="271" t="s">
        <v>26</v>
      </c>
      <c r="C9" s="272"/>
      <c r="D9" s="15">
        <f>SUM(D8:D8)</f>
        <v>26328426</v>
      </c>
    </row>
    <row r="10" spans="2:4" ht="15.75">
      <c r="B10" s="16"/>
      <c r="C10" s="16"/>
      <c r="D10" s="17"/>
    </row>
    <row r="11" spans="2:4" ht="16.5" customHeight="1" thickBot="1">
      <c r="B11" s="277" t="s">
        <v>55</v>
      </c>
      <c r="C11" s="277"/>
      <c r="D11" s="10" t="s">
        <v>41</v>
      </c>
    </row>
    <row r="12" spans="2:4" ht="15.75">
      <c r="B12" s="289" t="s">
        <v>20</v>
      </c>
      <c r="C12" s="280" t="s">
        <v>0</v>
      </c>
      <c r="D12" s="282" t="s">
        <v>93</v>
      </c>
    </row>
    <row r="13" spans="2:4" ht="15.75">
      <c r="B13" s="290"/>
      <c r="C13" s="281"/>
      <c r="D13" s="283"/>
    </row>
    <row r="14" spans="2:4" ht="18">
      <c r="B14" s="18">
        <v>41</v>
      </c>
      <c r="C14" s="19" t="s">
        <v>60</v>
      </c>
      <c r="D14" s="20">
        <f>D15+D17+D19</f>
        <v>326545</v>
      </c>
    </row>
    <row r="15" spans="2:4" ht="15.75">
      <c r="B15" s="21">
        <v>411</v>
      </c>
      <c r="C15" s="22" t="s">
        <v>1</v>
      </c>
      <c r="D15" s="23">
        <f>SUM(D16)</f>
        <v>275146</v>
      </c>
    </row>
    <row r="16" spans="2:4" ht="15.75">
      <c r="B16" s="24">
        <v>4111</v>
      </c>
      <c r="C16" s="25" t="s">
        <v>2</v>
      </c>
      <c r="D16" s="26">
        <v>275146</v>
      </c>
    </row>
    <row r="17" spans="2:4" ht="15.75">
      <c r="B17" s="27">
        <v>412</v>
      </c>
      <c r="C17" s="28" t="s">
        <v>61</v>
      </c>
      <c r="D17" s="29">
        <f>SUM(D18)</f>
        <v>6000</v>
      </c>
    </row>
    <row r="18" spans="2:4" ht="15.75">
      <c r="B18" s="24">
        <v>4121</v>
      </c>
      <c r="C18" s="25" t="s">
        <v>61</v>
      </c>
      <c r="D18" s="26">
        <v>6000</v>
      </c>
    </row>
    <row r="19" spans="2:4" ht="15.75">
      <c r="B19" s="21">
        <v>413</v>
      </c>
      <c r="C19" s="22" t="s">
        <v>3</v>
      </c>
      <c r="D19" s="23">
        <f>SUM(D20:D20)</f>
        <v>45399</v>
      </c>
    </row>
    <row r="20" spans="2:4" ht="15.75">
      <c r="B20" s="24">
        <v>4131</v>
      </c>
      <c r="C20" s="25" t="s">
        <v>4</v>
      </c>
      <c r="D20" s="26">
        <v>45399</v>
      </c>
    </row>
    <row r="21" spans="2:4" ht="18">
      <c r="B21" s="18">
        <v>42</v>
      </c>
      <c r="C21" s="19" t="s">
        <v>5</v>
      </c>
      <c r="D21" s="20">
        <f>D22+D25+D27</f>
        <v>127144</v>
      </c>
    </row>
    <row r="22" spans="2:4" ht="15.75">
      <c r="B22" s="21">
        <v>421</v>
      </c>
      <c r="C22" s="22" t="s">
        <v>29</v>
      </c>
      <c r="D22" s="23">
        <f>D23+D24</f>
        <v>65440</v>
      </c>
    </row>
    <row r="23" spans="2:5" s="30" customFormat="1" ht="15.75">
      <c r="B23" s="31">
        <v>4211</v>
      </c>
      <c r="C23" s="32" t="s">
        <v>6</v>
      </c>
      <c r="D23" s="33">
        <v>56800</v>
      </c>
      <c r="E23" s="34"/>
    </row>
    <row r="24" spans="2:4" ht="15.75">
      <c r="B24" s="35">
        <v>4212</v>
      </c>
      <c r="C24" s="36" t="s">
        <v>77</v>
      </c>
      <c r="D24" s="33">
        <v>8640</v>
      </c>
    </row>
    <row r="25" spans="2:4" ht="15.75">
      <c r="B25" s="21">
        <v>424</v>
      </c>
      <c r="C25" s="22" t="s">
        <v>31</v>
      </c>
      <c r="D25" s="23">
        <f>D26</f>
        <v>31704</v>
      </c>
    </row>
    <row r="26" spans="2:4" ht="15.75">
      <c r="B26" s="35">
        <v>4241</v>
      </c>
      <c r="C26" s="36" t="s">
        <v>32</v>
      </c>
      <c r="D26" s="33">
        <v>31704</v>
      </c>
    </row>
    <row r="27" spans="2:4" ht="15.75">
      <c r="B27" s="21">
        <v>425</v>
      </c>
      <c r="C27" s="22" t="s">
        <v>11</v>
      </c>
      <c r="D27" s="23">
        <f>SUM(D28:D28)</f>
        <v>30000</v>
      </c>
    </row>
    <row r="28" spans="2:4" ht="15.75">
      <c r="B28" s="35">
        <v>4258</v>
      </c>
      <c r="C28" s="36" t="s">
        <v>33</v>
      </c>
      <c r="D28" s="33">
        <v>30000</v>
      </c>
    </row>
    <row r="29" spans="2:4" ht="18">
      <c r="B29" s="18">
        <v>43</v>
      </c>
      <c r="C29" s="37" t="s">
        <v>28</v>
      </c>
      <c r="D29" s="20">
        <f>D30</f>
        <v>9415</v>
      </c>
    </row>
    <row r="30" spans="2:4" ht="15.75">
      <c r="B30" s="21">
        <v>431</v>
      </c>
      <c r="C30" s="38" t="s">
        <v>34</v>
      </c>
      <c r="D30" s="23">
        <f>SUM(D31)</f>
        <v>9415</v>
      </c>
    </row>
    <row r="31" spans="2:4" ht="15.75">
      <c r="B31" s="39">
        <v>4311</v>
      </c>
      <c r="C31" s="40" t="s">
        <v>34</v>
      </c>
      <c r="D31" s="196">
        <v>9415</v>
      </c>
    </row>
    <row r="32" spans="2:4" ht="18">
      <c r="B32" s="18">
        <v>45</v>
      </c>
      <c r="C32" s="19" t="s">
        <v>83</v>
      </c>
      <c r="D32" s="20">
        <f>SUM(D34)</f>
        <v>20353278</v>
      </c>
    </row>
    <row r="33" spans="2:4" ht="15.75">
      <c r="B33" s="21">
        <v>451</v>
      </c>
      <c r="C33" s="22" t="s">
        <v>84</v>
      </c>
      <c r="D33" s="23">
        <f>D34</f>
        <v>20353278</v>
      </c>
    </row>
    <row r="34" spans="2:4" ht="15.75">
      <c r="B34" s="35">
        <v>4513</v>
      </c>
      <c r="C34" s="36" t="s">
        <v>85</v>
      </c>
      <c r="D34" s="33">
        <v>20353278</v>
      </c>
    </row>
    <row r="35" spans="2:4" s="30" customFormat="1" ht="19.5" customHeight="1">
      <c r="B35" s="42">
        <v>46</v>
      </c>
      <c r="C35" s="43" t="s">
        <v>39</v>
      </c>
      <c r="D35" s="20">
        <f>D36</f>
        <v>1527.74</v>
      </c>
    </row>
    <row r="36" spans="2:4" s="30" customFormat="1" ht="18.75" customHeight="1">
      <c r="B36" s="44">
        <v>462</v>
      </c>
      <c r="C36" s="45" t="s">
        <v>79</v>
      </c>
      <c r="D36" s="23">
        <f>D37</f>
        <v>1527.74</v>
      </c>
    </row>
    <row r="37" spans="2:4" s="30" customFormat="1" ht="30.75" thickBot="1">
      <c r="B37" s="46">
        <v>4621</v>
      </c>
      <c r="C37" s="47" t="s">
        <v>58</v>
      </c>
      <c r="D37" s="196">
        <v>1527.74</v>
      </c>
    </row>
    <row r="38" spans="2:4" ht="19.5" customHeight="1" thickBot="1">
      <c r="B38" s="271" t="s">
        <v>27</v>
      </c>
      <c r="C38" s="288"/>
      <c r="D38" s="48">
        <f>D14+D21+D29+D32+D35</f>
        <v>20817909.74</v>
      </c>
    </row>
    <row r="39" spans="2:4" ht="18.75" thickBot="1">
      <c r="B39" s="49"/>
      <c r="C39" s="50"/>
      <c r="D39" s="51"/>
    </row>
    <row r="40" spans="2:4" ht="39.75" customHeight="1" thickBot="1">
      <c r="B40" s="273" t="s">
        <v>114</v>
      </c>
      <c r="C40" s="274"/>
      <c r="D40" s="53">
        <v>1934</v>
      </c>
    </row>
    <row r="41" spans="2:4" ht="21.75" customHeight="1" thickBot="1">
      <c r="B41" s="236" t="s">
        <v>141</v>
      </c>
      <c r="C41" s="237"/>
      <c r="D41" s="52">
        <f>D9-D38</f>
        <v>5510516.260000002</v>
      </c>
    </row>
    <row r="42" spans="2:4" ht="21.75" customHeight="1" thickBot="1">
      <c r="B42" s="238" t="s">
        <v>116</v>
      </c>
      <c r="C42" s="239"/>
      <c r="D42" s="52">
        <f>-16215143.06</f>
        <v>-16215143.06</v>
      </c>
    </row>
    <row r="43" spans="2:4" ht="21.75" customHeight="1" thickBot="1">
      <c r="B43" s="240" t="s">
        <v>147</v>
      </c>
      <c r="C43" s="241"/>
      <c r="D43" s="15">
        <f>D41+D42</f>
        <v>-10704626.799999999</v>
      </c>
    </row>
    <row r="44" spans="2:4" ht="17.25" customHeight="1">
      <c r="B44" s="162"/>
      <c r="C44" s="162"/>
      <c r="D44" s="115"/>
    </row>
    <row r="45" spans="2:4" ht="18">
      <c r="B45" s="217" t="s">
        <v>162</v>
      </c>
      <c r="C45" s="217"/>
      <c r="D45" s="87"/>
    </row>
    <row r="46" spans="2:4" ht="30" customHeight="1">
      <c r="B46" s="88" t="s">
        <v>163</v>
      </c>
      <c r="C46" s="89"/>
      <c r="D46" s="90" t="s">
        <v>121</v>
      </c>
    </row>
    <row r="47" spans="2:4" ht="15.75">
      <c r="B47" s="88" t="s">
        <v>161</v>
      </c>
      <c r="C47" s="30"/>
      <c r="D47" s="65"/>
    </row>
    <row r="49" ht="15.75">
      <c r="D49" s="56"/>
    </row>
  </sheetData>
  <sheetProtection password="EF44" sheet="1"/>
  <mergeCells count="15">
    <mergeCell ref="B2:D2"/>
    <mergeCell ref="B4:C4"/>
    <mergeCell ref="B5:C5"/>
    <mergeCell ref="B38:C38"/>
    <mergeCell ref="B8:C8"/>
    <mergeCell ref="B9:C9"/>
    <mergeCell ref="B11:C11"/>
    <mergeCell ref="B12:B13"/>
    <mergeCell ref="C12:C13"/>
    <mergeCell ref="B45:C45"/>
    <mergeCell ref="D12:D13"/>
    <mergeCell ref="B42:C42"/>
    <mergeCell ref="B40:C40"/>
    <mergeCell ref="B43:C43"/>
    <mergeCell ref="B41:C41"/>
  </mergeCells>
  <printOptions/>
  <pageMargins left="0.5905511811023623" right="0.5905511811023623" top="1.31" bottom="0.6692913385826772" header="0.4724409448818898" footer="0.2755905511811024"/>
  <pageSetup horizontalDpi="600" verticalDpi="600" orientation="portrait" paperSize="9" scale="49" r:id="rId2"/>
  <headerFooter alignWithMargins="0">
    <oddHeader>&amp;L&amp;G
Hrvatska zaklada za znanost
Ilica 24, 10000 Zagreb&amp;R
</oddHeader>
    <oddFooter>&amp;CIlica 24, 10000 Zagreb / Vladimira Nazora 2, 51410 Opatija 
tel 051 228-690 faks 051 271-085 www.hrzz.hr MB 1626841 OIB 88776522763 IBAN HR3323600001101575620&amp;RFinancijski plan za 2021. godinu str. &amp;P od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Olja Černeka</cp:lastModifiedBy>
  <cp:lastPrinted>2021-05-21T10:50:43Z</cp:lastPrinted>
  <dcterms:created xsi:type="dcterms:W3CDTF">1996-10-14T23:33:28Z</dcterms:created>
  <dcterms:modified xsi:type="dcterms:W3CDTF">2021-12-07T10:17:49Z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0x01010024FDFCB8F6C9F445A36D5BA230A7C2E8</vt:lpwstr>
  </property>
</Properties>
</file>