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Opći dio" sheetId="2" r:id="rId2"/>
    <sheet name=" Račun prihoda i rashoda" sheetId="3" r:id="rId3"/>
    <sheet name="Rashodi prema izvorima finan" sheetId="4" r:id="rId4"/>
    <sheet name="Rashodi prema funkcijskoj k " sheetId="5" r:id="rId5"/>
    <sheet name="Račun financiranja" sheetId="6" r:id="rId6"/>
    <sheet name="POSEBNI DIO" sheetId="7" r:id="rId7"/>
    <sheet name="BW upit" sheetId="8" state="hidden" r:id="rId8"/>
    <sheet name="Tekst varijable" sheetId="9" state="hidden" r:id="rId9"/>
  </sheets>
  <externalReferences>
    <externalReference r:id="rId12"/>
  </externalReferences>
  <definedNames>
    <definedName name="_xlfn.IFERROR" hidden="1">#NAME?</definedName>
    <definedName name="_xlfn.VALUETOTEXT" hidden="1">#NAME?</definedName>
    <definedName name="BEx768KPSQ72NFZI1DSHLMYOAJB4" hidden="1">' Račun prihoda i rashoda'!$E$9:$M$17</definedName>
    <definedName name="BExF0FDTSLD2H2BL1BV89V91RA11" hidden="1">' Račun prihoda i rashoda'!$E$1:$E$1</definedName>
    <definedName name="BExOMDTNOBL8S0LYL4B82RRMASFU" localSheetId="6" hidden="1">'POSEBNI DIO'!#REF!</definedName>
    <definedName name="BExOMDTNOBL8S0LYL4B82RRMASFU" localSheetId="4" hidden="1">'Rashodi prema funkcijskoj k '!$A$10:$A$10</definedName>
    <definedName name="BExOMDTNOBL8S0LYL4B82RRMASFU" hidden="1">'Rashodi prema izvorima finan'!$A$10:$A$17</definedName>
    <definedName name="DF_GRID_1">#REF!</definedName>
    <definedName name="DF_GRID_2">'BW upit'!$B$2:$J$315</definedName>
    <definedName name="_xlnm.Print_Area" localSheetId="2">' Račun prihoda i rashoda'!$A$1:$O$61</definedName>
    <definedName name="_xlnm.Print_Area" localSheetId="7">'BW upit'!$A$1:$K$316</definedName>
    <definedName name="_xlnm.Print_Area" localSheetId="1">'Opći dio'!$A$1:$F$29</definedName>
    <definedName name="_xlnm.Print_Area" localSheetId="6">'POSEBNI DIO'!$A$1:$L$110</definedName>
    <definedName name="_xlnm.Print_Area" localSheetId="4">'Rashodi prema funkcijskoj k '!$A$1:$G$10</definedName>
    <definedName name="_xlnm.Print_Area" localSheetId="3">'Rashodi prema izvorima finan'!$A$1:$G$18</definedName>
    <definedName name="_xlnm.Print_Titles" localSheetId="4">'Rashodi prema funkcijskoj k '!$10:$10</definedName>
    <definedName name="_xlnm.Print_Titles" localSheetId="3">'Rashodi prema izvorima finan'!$10:$10</definedName>
    <definedName name="SAPBEXhrIndnt" localSheetId="2" hidden="1">1</definedName>
    <definedName name="SAPBEXhrIndnt" localSheetId="6" hidden="1">1</definedName>
    <definedName name="SAPBEXhrIndnt" localSheetId="4" hidden="1">1</definedName>
    <definedName name="SAPBEXhrIndnt" localSheetId="3" hidden="1">1</definedName>
    <definedName name="SAPBEXhrIndnt" hidden="1">"Wide"</definedName>
    <definedName name="SAPBEXrevision" localSheetId="6" hidden="1">15</definedName>
    <definedName name="SAPBEXrevision" localSheetId="4" hidden="1">15</definedName>
    <definedName name="SAPBEXrevision" localSheetId="3" hidden="1">15</definedName>
    <definedName name="SAPBEXrevision" hidden="1">5</definedName>
    <definedName name="SAPBEXsysID" hidden="1">"DBW"</definedName>
    <definedName name="SAPBEXwbID" localSheetId="6" hidden="1">"6S1XZH3QT7EG9VBTX3DWO5T1R"</definedName>
    <definedName name="SAPBEXwbID" localSheetId="4" hidden="1">"6S1XZH3QT7EG9VBTX3DWO5T1R"</definedName>
    <definedName name="SAPBEXwbID" localSheetId="3" hidden="1">"6S1XZH3QT7EG9VBTX3DWO5T1R"</definedName>
    <definedName name="SAPBEXwbID" hidden="1">"48UYJSDYRBY4I0R5J07RW9Y50"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<sst xmlns="http://schemas.openxmlformats.org/spreadsheetml/2006/main" count="1116" uniqueCount="165">
  <si>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</si>
  <si>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</si>
  <si>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</si>
  <si>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</si>
  <si>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</si>
  <si>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</si>
  <si>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</si>
  <si>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</si>
  <si>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</si>
  <si>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</si>
  <si>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</si>
  <si>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</si>
  <si>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</si>
  <si>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</si>
  <si>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</si>
  <si>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</si>
  <si>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</si>
  <si>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</si>
  <si>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</si>
  <si>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</si>
  <si>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</si>
  <si>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</si>
  <si>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</si>
  <si>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</si>
  <si>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Izvršenje
2021. 
(PLG G-2)</t>
  </si>
  <si>
    <t>Plan 
2022. 
(TP G-1)</t>
  </si>
  <si>
    <t>Proračun za 
2023. 
(PP G)</t>
  </si>
  <si>
    <t>Projekcija proračuna za 
2024. 
(PP G+1)</t>
  </si>
  <si>
    <t>Projekcija proračuna za 
2025. 
(PP G+2)</t>
  </si>
  <si>
    <t>EUR</t>
  </si>
  <si>
    <t xml:space="preserve">A. SAŽETAK RAČUNA PRIHODA I RASHODA </t>
  </si>
  <si>
    <t>B. SAŽETAK RAČUNA FINANCIRANJA</t>
  </si>
  <si>
    <t>Hrvatska zaklada za znanost</t>
  </si>
  <si>
    <t>52209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</si>
  <si>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</si>
  <si>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</si>
  <si>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</si>
  <si>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</si>
  <si>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</si>
  <si>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</si>
  <si>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</si>
  <si>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</si>
  <si>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</si>
  <si>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</si>
  <si>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</si>
  <si>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</si>
  <si>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>Prijedlog proračuna 
za 2023.</t>
  </si>
  <si>
    <t>6XXX</t>
  </si>
  <si>
    <t>63YYY</t>
  </si>
  <si>
    <t>51</t>
  </si>
  <si>
    <t>Pomoći EU</t>
  </si>
  <si>
    <t>55</t>
  </si>
  <si>
    <t>Refundacije iz pomoći EU</t>
  </si>
  <si>
    <t>56</t>
  </si>
  <si>
    <t>Fondovi EU</t>
  </si>
  <si>
    <t>58</t>
  </si>
  <si>
    <t>Instrumenti EU nove generacije</t>
  </si>
  <si>
    <t>67YYY</t>
  </si>
  <si>
    <t>11</t>
  </si>
  <si>
    <t>Opći prihodi i primici</t>
  </si>
  <si>
    <t>12</t>
  </si>
  <si>
    <t>Sredstva učešća za pomoći</t>
  </si>
  <si>
    <t>A2. RASHODI POSLOVANJA I RASHODI ZA NABAVU NEFINANCIJSKE IMOVINE</t>
  </si>
  <si>
    <t>Naziv rashoda</t>
  </si>
  <si>
    <t>Plan za 2023.</t>
  </si>
  <si>
    <t>Razred stavke (E1)</t>
  </si>
  <si>
    <t>Skupina stavke (E2)</t>
  </si>
  <si>
    <t>Izvor (razina 2)</t>
  </si>
  <si>
    <t>Ukupni rezultat</t>
  </si>
  <si>
    <t>3</t>
  </si>
  <si>
    <t>Rashodi poslovanja</t>
  </si>
  <si>
    <t>Rezultat</t>
  </si>
  <si>
    <t>31</t>
  </si>
  <si>
    <t>Rashodi za zaposlene</t>
  </si>
  <si>
    <t>32</t>
  </si>
  <si>
    <t>Materijalni rashodi</t>
  </si>
  <si>
    <t>43</t>
  </si>
  <si>
    <t>Ostali prihodi za posebne namjene</t>
  </si>
  <si>
    <t>34</t>
  </si>
  <si>
    <t>Financijski rashodi</t>
  </si>
  <si>
    <t>35</t>
  </si>
  <si>
    <t>Subvencije</t>
  </si>
  <si>
    <t>36</t>
  </si>
  <si>
    <t>Pomoći dane u inozemstvo i unutar općeg proračuna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</si>
  <si>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</si>
  <si>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</si>
  <si>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</si>
  <si>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</si>
  <si>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</si>
  <si>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</si>
  <si>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</si>
  <si>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</si>
  <si>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A3. RASHODI PREMA IZVORIMA FINANCIRANJA</t>
  </si>
  <si>
    <t>Brojčana oznaka i naziv</t>
  </si>
  <si>
    <t>Izvor sredstava</t>
  </si>
  <si>
    <t>1</t>
  </si>
  <si>
    <t>Prihodi za posebne namjene</t>
  </si>
  <si>
    <t>5</t>
  </si>
  <si>
    <t>Pomoći</t>
  </si>
  <si>
    <t>A4. RASHODI PREMA FUNKCIJSKOJ KLASIFIKACIJI</t>
  </si>
  <si>
    <t>Funkcijsko podr.</t>
  </si>
  <si>
    <t>GFS</t>
  </si>
  <si>
    <t>GFS Klasifikacija</t>
  </si>
  <si>
    <t>01</t>
  </si>
  <si>
    <t>Opće javne usluge</t>
  </si>
  <si>
    <t>015</t>
  </si>
  <si>
    <t>Istraživanje i razvoj: Opće javne usluge</t>
  </si>
  <si>
    <t>B. RAČUN FINANCIRANJA</t>
  </si>
  <si>
    <t xml:space="preserve">Naziv </t>
  </si>
  <si>
    <t>Primici od financijske imovine i zaduživanja</t>
  </si>
  <si>
    <t>Izdaci za financijsku imovinu i otplate zajmova</t>
  </si>
  <si>
    <t>II. POSEBNI DIO</t>
  </si>
  <si>
    <t>Šifra</t>
  </si>
  <si>
    <t>Naziv</t>
  </si>
  <si>
    <t>Prijedlog proračuna 
2023</t>
  </si>
  <si>
    <t>Projekcija 
proračuna
2024</t>
  </si>
  <si>
    <t>Projekcija
proračuna
2025</t>
  </si>
  <si>
    <t>Glava</t>
  </si>
  <si>
    <t>HR dugi tekst 1. dio</t>
  </si>
  <si>
    <t>ZNANOST I TEHNOLOŠKI RAZVOJ</t>
  </si>
  <si>
    <t>3801</t>
  </si>
  <si>
    <t>ULAGANJE U ZNANSTVENO ISTRAŽIVAČKU DJELATNOST</t>
  </si>
  <si>
    <t>A557042</t>
  </si>
  <si>
    <t>PROGRAM DOKTORANADA I POSLIJEDOKTORANADA HRVATSKE ZAKLADE ZA ZNANOST</t>
  </si>
  <si>
    <t>PROGRAM DOKTORANADA I POSLIJEDOKTORANADA HRVATSKE ZAKLADE ZA</t>
  </si>
  <si>
    <t>A578055</t>
  </si>
  <si>
    <t>HRVATSKO-ŠVICARSKI ISTRAŽIVAČKI PROGRAM</t>
  </si>
  <si>
    <t>A578069</t>
  </si>
  <si>
    <t>ADMINISTRACIJA I UPRAVLJANJE HRVATSKE ZAKLADE ZA ZNANOST</t>
  </si>
  <si>
    <t>A578072</t>
  </si>
  <si>
    <t>OBZOR ERA-NET CHANSE</t>
  </si>
  <si>
    <t>A578073</t>
  </si>
  <si>
    <t>PROGRAM MOBILNOSTI - NPOO (C3.2. R2-I1 )</t>
  </si>
  <si>
    <t>581</t>
  </si>
  <si>
    <t>Mehanizam za oporavak i otpornost</t>
  </si>
  <si>
    <t>A578074</t>
  </si>
  <si>
    <t>DRUGI ŠVICARSKI DOPRINOS - MULTILATERALNI POZIVI ZA ZAJEDNIČKE ISTRAŽIVAČKE PROJEKTE (MCJRP)</t>
  </si>
  <si>
    <t>DRUGI ŠVICARSKI DOPRINOS - MULTILATERALNI POZIVI ZA ZAJEDNIČ</t>
  </si>
  <si>
    <t>A621048</t>
  </si>
  <si>
    <t>PROJEKTNO FINANCIRANJE ZNANSTVENE DJELATNOSTI</t>
  </si>
  <si>
    <t>A733055</t>
  </si>
  <si>
    <t>PROGRAM IZVRSNOSTI U VISOKOM OBRAZOVANJU - TENURE-TRACK</t>
  </si>
  <si>
    <t>552</t>
  </si>
  <si>
    <t>Švicarski instrument</t>
  </si>
  <si>
    <t>A733070</t>
  </si>
  <si>
    <t>OBZOR ERA-NET QUANTERA II</t>
  </si>
  <si>
    <t>A733071</t>
  </si>
  <si>
    <t>OBZOR ERA-NET BLUEBIOECONOMY</t>
  </si>
  <si>
    <t>A733073</t>
  </si>
  <si>
    <t>PROGRAM RAZVOJA KARIJERA MLADIH ISTRAŽIVAČA - IZOBRAZBA NOVIH DOKTORA ZNANOSTI - NPOO (C3.2. R2-I1 )</t>
  </si>
  <si>
    <t>PROGRAM RAZVOJA KARIJERA MLADIH ISTRAŽIVAČA - IZOBRAZBA NOVI</t>
  </si>
  <si>
    <t>K733069</t>
  </si>
  <si>
    <t>OP UČINKOVITI LJUDSKI POTENCIJALI 2014.-2020., PRIORITET 3</t>
  </si>
  <si>
    <t>561</t>
  </si>
  <si>
    <t>Europski socijalni fond (ESF)</t>
  </si>
  <si>
    <t xml:space="preserve">UKUPNO </t>
  </si>
  <si>
    <t>Prihodi poslovanja</t>
  </si>
  <si>
    <t>Pomoći iz inozemstva (darovnice) i od subjekata unutar općeg proračuna</t>
  </si>
  <si>
    <t>Prihodi iz proračuna</t>
  </si>
  <si>
    <t>Prve Izmjene i dopune Plana za 2023.</t>
  </si>
  <si>
    <t>Povećanje/ smanjenje</t>
  </si>
  <si>
    <t>Upravitelj Zaklade</t>
  </si>
  <si>
    <t>prof. dr. sc. Ozren Polašek</t>
  </si>
  <si>
    <t>Preraspodjela za 2023.</t>
  </si>
  <si>
    <t>PRERASPODJELA FINANCIJSKOG PLANA ZA 2023.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</si>
</sst>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&quot;Yes&quot;;&quot;Yes&quot;;&quot;No&quot;"/>
    <numFmt numFmtId="186" formatCode="&quot;On&quot;;&quot;On&quot;;&quot;Off&quot;"/>
    <numFmt numFmtId="187" formatCode="[$€-2]\ #,##0.00_);[Red]\([$€-2]\ #,##0.00\)"/>
  </numFmts>
  <fonts count="64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b/>
      <sz val="10"/>
      <color indexed="44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MS Sans Serif"/>
      <family val="2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Times New Roman"/>
      <family val="1"/>
    </font>
    <font>
      <b/>
      <i/>
      <sz val="12"/>
      <name val="Calibri"/>
      <family val="2"/>
    </font>
    <font>
      <b/>
      <sz val="11"/>
      <color indexed="63"/>
      <name val="Times New Roman"/>
      <family val="1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72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 style="thin"/>
      <top style="thin">
        <color indexed="48"/>
      </top>
      <bottom style="thin">
        <color indexed="4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>
        <color indexed="48"/>
      </left>
      <right style="hair"/>
      <top style="thin">
        <color indexed="48"/>
      </top>
      <bottom style="thin">
        <color indexed="4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</borders>
  <cellStyleXfs count="22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41" borderId="7" applyNumberFormat="0" applyAlignment="0" applyProtection="0"/>
    <xf numFmtId="0" fontId="20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33" fillId="45" borderId="7" applyNumberFormat="0" applyProtection="0">
      <alignment vertical="center"/>
    </xf>
    <xf numFmtId="4" fontId="37" fillId="46" borderId="8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4" fontId="37" fillId="46" borderId="8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7" borderId="1" applyNumberFormat="0" applyProtection="0">
      <alignment horizontal="left" vertical="center" indent="1"/>
    </xf>
    <xf numFmtId="4" fontId="0" fillId="47" borderId="1" applyNumberFormat="0" applyProtection="0">
      <alignment horizontal="left" vertical="center" indent="1"/>
    </xf>
    <xf numFmtId="0" fontId="24" fillId="48" borderId="7" applyNumberFormat="0" applyProtection="0">
      <alignment horizontal="left" vertical="center" indent="1"/>
    </xf>
    <xf numFmtId="4" fontId="37" fillId="49" borderId="0" applyNumberFormat="0" applyProtection="0">
      <alignment horizontal="left" vertical="center" indent="1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9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1" applyNumberFormat="0" applyProtection="0">
      <alignment horizontal="right" vertical="center"/>
    </xf>
    <xf numFmtId="4" fontId="0" fillId="57" borderId="1" applyNumberFormat="0" applyProtection="0">
      <alignment horizontal="right" vertical="center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0" fillId="49" borderId="1" applyNumberFormat="0" applyProtection="0">
      <alignment horizontal="right" vertical="center"/>
    </xf>
    <xf numFmtId="0" fontId="39" fillId="48" borderId="7" applyNumberFormat="0" applyProtection="0">
      <alignment horizontal="center" vertical="center"/>
    </xf>
    <xf numFmtId="4" fontId="37" fillId="49" borderId="8" applyNumberFormat="0" applyProtection="0">
      <alignment horizontal="center" vertical="top"/>
    </xf>
    <xf numFmtId="4" fontId="0" fillId="61" borderId="9" applyNumberFormat="0" applyProtection="0">
      <alignment horizontal="left" vertical="center" indent="1"/>
    </xf>
    <xf numFmtId="4" fontId="0" fillId="61" borderId="9" applyNumberFormat="0" applyProtection="0">
      <alignment horizontal="left" vertical="center" indent="1"/>
    </xf>
    <xf numFmtId="4" fontId="0" fillId="49" borderId="9" applyNumberFormat="0" applyProtection="0">
      <alignment horizontal="left" vertical="center" indent="1"/>
    </xf>
    <xf numFmtId="4" fontId="0" fillId="49" borderId="9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36" fillId="0" borderId="7" applyNumberFormat="0" applyProtection="0">
      <alignment horizontal="left" vertical="center" wrapText="1"/>
    </xf>
    <xf numFmtId="0" fontId="24" fillId="60" borderId="8" applyNumberFormat="0" applyProtection="0">
      <alignment horizontal="left" vertical="center" indent="1"/>
    </xf>
    <xf numFmtId="0" fontId="0" fillId="60" borderId="8" applyNumberFormat="0" applyProtection="0">
      <alignment horizontal="left" vertical="top" indent="1"/>
    </xf>
    <xf numFmtId="0" fontId="0" fillId="63" borderId="1" applyNumberFormat="0" applyProtection="0">
      <alignment horizontal="left" vertical="center" indent="1"/>
    </xf>
    <xf numFmtId="0" fontId="0" fillId="63" borderId="1" applyNumberFormat="0" applyProtection="0">
      <alignment horizontal="left" vertical="center" indent="1"/>
    </xf>
    <xf numFmtId="0" fontId="36" fillId="0" borderId="7" applyNumberFormat="0" applyProtection="0">
      <alignment horizontal="left" vertical="center" wrapText="1"/>
    </xf>
    <xf numFmtId="0" fontId="24" fillId="49" borderId="8" applyNumberFormat="0" applyProtection="0">
      <alignment horizontal="left" vertical="center" indent="1"/>
    </xf>
    <xf numFmtId="0" fontId="0" fillId="49" borderId="8" applyNumberFormat="0" applyProtection="0">
      <alignment horizontal="left" vertical="top" indent="1"/>
    </xf>
    <xf numFmtId="0" fontId="0" fillId="48" borderId="1" applyNumberFormat="0" applyProtection="0">
      <alignment horizontal="left" vertical="center" indent="1"/>
    </xf>
    <xf numFmtId="0" fontId="0" fillId="48" borderId="1" applyNumberFormat="0" applyProtection="0">
      <alignment horizontal="left" vertical="center" indent="1"/>
    </xf>
    <xf numFmtId="0" fontId="36" fillId="0" borderId="7" applyNumberFormat="0" applyProtection="0">
      <alignment horizontal="left" vertical="center" wrapText="1"/>
    </xf>
    <xf numFmtId="0" fontId="24" fillId="48" borderId="8" applyNumberFormat="0" applyProtection="0">
      <alignment horizontal="left" vertical="center" indent="1"/>
    </xf>
    <xf numFmtId="0" fontId="0" fillId="48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1" fillId="61" borderId="8" applyNumberFormat="0" applyProtection="0">
      <alignment horizontal="left" vertical="center" indent="1"/>
    </xf>
    <xf numFmtId="0" fontId="0" fillId="61" borderId="8" applyNumberFormat="0" applyProtection="0">
      <alignment horizontal="left" vertical="top" indent="1"/>
    </xf>
    <xf numFmtId="0" fontId="0" fillId="64" borderId="10" applyNumberFormat="0">
      <alignment/>
      <protection locked="0"/>
    </xf>
    <xf numFmtId="0" fontId="4" fillId="60" borderId="11" applyBorder="0">
      <alignment/>
      <protection/>
    </xf>
    <xf numFmtId="4" fontId="5" fillId="46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46" borderId="13" applyNumberFormat="0" applyProtection="0">
      <alignment vertical="center"/>
    </xf>
    <xf numFmtId="4" fontId="5" fillId="62" borderId="8" applyNumberFormat="0" applyProtection="0">
      <alignment horizontal="left" vertical="center" indent="1"/>
    </xf>
    <xf numFmtId="0" fontId="5" fillId="46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40" fillId="0" borderId="7" applyNumberFormat="0" applyProtection="0">
      <alignment horizontal="right" vertical="center"/>
    </xf>
    <xf numFmtId="4" fontId="33" fillId="61" borderId="8" applyNumberFormat="0" applyProtection="0">
      <alignment horizontal="right" vertical="center"/>
    </xf>
    <xf numFmtId="4" fontId="23" fillId="64" borderId="1" applyNumberFormat="0" applyProtection="0">
      <alignment horizontal="right" vertical="center"/>
    </xf>
    <xf numFmtId="4" fontId="0" fillId="47" borderId="1" applyNumberFormat="0" applyProtection="0">
      <alignment horizontal="left" vertical="center" indent="1"/>
    </xf>
    <xf numFmtId="4" fontId="0" fillId="47" borderId="1" applyNumberFormat="0" applyProtection="0">
      <alignment horizontal="left" vertical="center" indent="1"/>
    </xf>
    <xf numFmtId="0" fontId="34" fillId="65" borderId="7" applyNumberFormat="0" applyProtection="0">
      <alignment horizontal="left" vertical="center" indent="1"/>
    </xf>
    <xf numFmtId="4" fontId="33" fillId="49" borderId="8" applyNumberFormat="0" applyProtection="0">
      <alignment horizontal="left" vertical="center" indent="1"/>
    </xf>
    <xf numFmtId="0" fontId="5" fillId="49" borderId="8" applyNumberFormat="0" applyProtection="0">
      <alignment horizontal="left" vertical="top" indent="1"/>
    </xf>
    <xf numFmtId="4" fontId="7" fillId="66" borderId="9" applyNumberFormat="0" applyProtection="0">
      <alignment horizontal="left" vertical="center" indent="1"/>
    </xf>
    <xf numFmtId="4" fontId="7" fillId="66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7" borderId="13">
      <alignment/>
      <protection/>
    </xf>
    <xf numFmtId="4" fontId="8" fillId="64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54">
    <xf numFmtId="0" fontId="0" fillId="2" borderId="0" xfId="0" applyAlignment="1">
      <alignment/>
    </xf>
    <xf numFmtId="0" fontId="24" fillId="68" borderId="0" xfId="0" applyFont="1" applyFill="1" applyAlignment="1">
      <alignment/>
    </xf>
    <xf numFmtId="0" fontId="0" fillId="2" borderId="0" xfId="0" applyFont="1" applyAlignment="1">
      <alignment/>
    </xf>
    <xf numFmtId="0" fontId="0" fillId="64" borderId="15" xfId="0" applyFill="1" applyBorder="1" applyAlignment="1">
      <alignment/>
    </xf>
    <xf numFmtId="3" fontId="0" fillId="0" borderId="1" xfId="202" applyNumberFormat="1">
      <alignment horizontal="right" vertical="center"/>
    </xf>
    <xf numFmtId="0" fontId="0" fillId="62" borderId="1" xfId="176" applyAlignment="1" quotePrefix="1">
      <alignment horizontal="left" vertical="center" indent="2"/>
    </xf>
    <xf numFmtId="0" fontId="0" fillId="2" borderId="0" xfId="0" applyAlignment="1" quotePrefix="1">
      <alignment/>
    </xf>
    <xf numFmtId="0" fontId="0" fillId="60" borderId="8" xfId="180" applyAlignment="1" quotePrefix="1">
      <alignment horizontal="left" vertical="top" wrapText="1" indent="1"/>
    </xf>
    <xf numFmtId="4" fontId="0" fillId="2" borderId="0" xfId="0" applyNumberFormat="1" applyAlignment="1">
      <alignment/>
    </xf>
    <xf numFmtId="174" fontId="0" fillId="0" borderId="1" xfId="202" applyNumberFormat="1">
      <alignment horizontal="right" vertical="center"/>
    </xf>
    <xf numFmtId="0" fontId="0" fillId="47" borderId="1" xfId="150" applyNumberFormat="1" quotePrefix="1">
      <alignment horizontal="left" vertical="center" indent="1"/>
    </xf>
    <xf numFmtId="0" fontId="0" fillId="49" borderId="1" xfId="169" applyNumberFormat="1" quotePrefix="1">
      <alignment horizontal="right" vertical="center"/>
    </xf>
    <xf numFmtId="0" fontId="37" fillId="69" borderId="13" xfId="0" applyNumberFormat="1" applyFont="1" applyFill="1" applyBorder="1" applyAlignment="1" applyProtection="1">
      <alignment horizontal="center" vertical="center" wrapText="1"/>
      <protection/>
    </xf>
    <xf numFmtId="0" fontId="37" fillId="69" borderId="12" xfId="0" applyNumberFormat="1" applyFont="1" applyFill="1" applyBorder="1" applyAlignment="1" applyProtection="1">
      <alignment horizontal="center" vertical="center" wrapText="1"/>
      <protection/>
    </xf>
    <xf numFmtId="0" fontId="0" fillId="70" borderId="0" xfId="0" applyFill="1" applyAlignment="1">
      <alignment/>
    </xf>
    <xf numFmtId="0" fontId="49" fillId="70" borderId="0" xfId="0" applyNumberFormat="1" applyFont="1" applyFill="1" applyBorder="1" applyAlignment="1" applyProtection="1">
      <alignment horizontal="center" vertical="center" wrapText="1"/>
      <protection/>
    </xf>
    <xf numFmtId="0" fontId="1" fillId="70" borderId="0" xfId="129" applyFill="1">
      <alignment/>
      <protection/>
    </xf>
    <xf numFmtId="49" fontId="34" fillId="70" borderId="0" xfId="131" applyNumberFormat="1" applyFont="1" applyFill="1">
      <alignment/>
      <protection/>
    </xf>
    <xf numFmtId="0" fontId="34" fillId="70" borderId="0" xfId="131" applyFont="1" applyFill="1" applyAlignment="1">
      <alignment wrapText="1"/>
      <protection/>
    </xf>
    <xf numFmtId="0" fontId="34" fillId="70" borderId="0" xfId="131" applyFont="1" applyFill="1">
      <alignment/>
      <protection/>
    </xf>
    <xf numFmtId="3" fontId="34" fillId="70" borderId="0" xfId="131" applyNumberFormat="1" applyFont="1" applyFill="1">
      <alignment/>
      <protection/>
    </xf>
    <xf numFmtId="3" fontId="27" fillId="70" borderId="0" xfId="131" applyNumberFormat="1" applyFont="1" applyFill="1">
      <alignment/>
      <protection/>
    </xf>
    <xf numFmtId="3" fontId="1" fillId="70" borderId="0" xfId="129" applyNumberFormat="1" applyFill="1">
      <alignment/>
      <protection/>
    </xf>
    <xf numFmtId="0" fontId="1" fillId="70" borderId="0" xfId="129" applyFill="1" applyBorder="1">
      <alignment/>
      <protection/>
    </xf>
    <xf numFmtId="0" fontId="37" fillId="70" borderId="0" xfId="153" applyNumberFormat="1" applyFill="1" applyBorder="1" quotePrefix="1">
      <alignment horizontal="left" vertical="center" indent="1"/>
    </xf>
    <xf numFmtId="3" fontId="37" fillId="70" borderId="0" xfId="153" applyNumberFormat="1" applyFill="1" applyBorder="1" quotePrefix="1">
      <alignment horizontal="left" vertical="center" indent="1"/>
    </xf>
    <xf numFmtId="0" fontId="37" fillId="70" borderId="0" xfId="171" applyNumberFormat="1" applyFill="1" applyBorder="1" quotePrefix="1">
      <alignment horizontal="center" vertical="top"/>
    </xf>
    <xf numFmtId="0" fontId="26" fillId="70" borderId="0" xfId="129" applyFont="1" applyFill="1" applyBorder="1">
      <alignment/>
      <protection/>
    </xf>
    <xf numFmtId="0" fontId="46" fillId="70" borderId="0" xfId="129" applyFont="1" applyFill="1" applyBorder="1">
      <alignment/>
      <protection/>
    </xf>
    <xf numFmtId="0" fontId="27" fillId="70" borderId="0" xfId="129" applyFont="1" applyFill="1" applyBorder="1">
      <alignment/>
      <protection/>
    </xf>
    <xf numFmtId="49" fontId="1" fillId="70" borderId="0" xfId="129" applyNumberFormat="1" applyFill="1">
      <alignment/>
      <protection/>
    </xf>
    <xf numFmtId="3" fontId="27" fillId="70" borderId="16" xfId="135" applyNumberFormat="1" applyFont="1" applyFill="1" applyBorder="1" applyAlignment="1">
      <alignment horizontal="center" vertical="center"/>
      <protection/>
    </xf>
    <xf numFmtId="3" fontId="24" fillId="70" borderId="0" xfId="129" applyNumberFormat="1" applyFont="1" applyFill="1">
      <alignment/>
      <protection/>
    </xf>
    <xf numFmtId="0" fontId="24" fillId="70" borderId="0" xfId="129" applyFont="1" applyFill="1">
      <alignment/>
      <protection/>
    </xf>
    <xf numFmtId="3" fontId="26" fillId="70" borderId="0" xfId="129" applyNumberFormat="1" applyFont="1" applyFill="1">
      <alignment/>
      <protection/>
    </xf>
    <xf numFmtId="0" fontId="26" fillId="70" borderId="0" xfId="129" applyFont="1" applyFill="1">
      <alignment/>
      <protection/>
    </xf>
    <xf numFmtId="3" fontId="46" fillId="70" borderId="0" xfId="129" applyNumberFormat="1" applyFont="1" applyFill="1">
      <alignment/>
      <protection/>
    </xf>
    <xf numFmtId="0" fontId="46" fillId="70" borderId="0" xfId="129" applyFont="1" applyFill="1">
      <alignment/>
      <protection/>
    </xf>
    <xf numFmtId="0" fontId="24" fillId="70" borderId="0" xfId="129" applyFont="1" applyFill="1">
      <alignment/>
      <protection/>
    </xf>
    <xf numFmtId="0" fontId="1" fillId="70" borderId="0" xfId="129" applyFont="1" applyFill="1">
      <alignment/>
      <protection/>
    </xf>
    <xf numFmtId="3" fontId="27" fillId="70" borderId="0" xfId="129" applyNumberFormat="1" applyFont="1" applyFill="1">
      <alignment/>
      <protection/>
    </xf>
    <xf numFmtId="0" fontId="27" fillId="70" borderId="0" xfId="129" applyFont="1" applyFill="1">
      <alignment/>
      <protection/>
    </xf>
    <xf numFmtId="0" fontId="27" fillId="70" borderId="0" xfId="131" applyFont="1" applyFill="1">
      <alignment/>
      <protection/>
    </xf>
    <xf numFmtId="0" fontId="27" fillId="70" borderId="0" xfId="131" applyFont="1" applyFill="1" applyAlignment="1">
      <alignment wrapText="1"/>
      <protection/>
    </xf>
    <xf numFmtId="4" fontId="27" fillId="70" borderId="0" xfId="131" applyNumberFormat="1" applyFont="1" applyFill="1">
      <alignment/>
      <protection/>
    </xf>
    <xf numFmtId="0" fontId="26" fillId="70" borderId="0" xfId="129" applyFont="1" applyFill="1">
      <alignment/>
      <protection/>
    </xf>
    <xf numFmtId="3" fontId="44" fillId="70" borderId="0" xfId="129" applyNumberFormat="1" applyFont="1" applyFill="1">
      <alignment/>
      <protection/>
    </xf>
    <xf numFmtId="0" fontId="44" fillId="70" borderId="0" xfId="129" applyFont="1" applyFill="1">
      <alignment/>
      <protection/>
    </xf>
    <xf numFmtId="0" fontId="45" fillId="70" borderId="0" xfId="129" applyFont="1" applyFill="1">
      <alignment/>
      <protection/>
    </xf>
    <xf numFmtId="0" fontId="44" fillId="70" borderId="0" xfId="129" applyFont="1" applyFill="1">
      <alignment/>
      <protection/>
    </xf>
    <xf numFmtId="4" fontId="27" fillId="70" borderId="0" xfId="129" applyNumberFormat="1" applyFont="1" applyFill="1">
      <alignment/>
      <protection/>
    </xf>
    <xf numFmtId="0" fontId="34" fillId="70" borderId="0" xfId="129" applyFont="1" applyFill="1">
      <alignment/>
      <protection/>
    </xf>
    <xf numFmtId="0" fontId="28" fillId="70" borderId="0" xfId="136" applyFont="1" applyFill="1" applyAlignment="1">
      <alignment horizontal="left" vertical="center"/>
      <protection/>
    </xf>
    <xf numFmtId="0" fontId="30" fillId="70" borderId="0" xfId="136" applyFont="1" applyFill="1" applyAlignment="1">
      <alignment/>
      <protection/>
    </xf>
    <xf numFmtId="0" fontId="34" fillId="70" borderId="0" xfId="129" applyFont="1" applyFill="1" applyAlignment="1">
      <alignment/>
      <protection/>
    </xf>
    <xf numFmtId="0" fontId="34" fillId="70" borderId="0" xfId="129" applyFont="1" applyFill="1" applyProtection="1">
      <alignment/>
      <protection locked="0"/>
    </xf>
    <xf numFmtId="0" fontId="34" fillId="70" borderId="0" xfId="129" applyFont="1" applyFill="1" applyProtection="1" quotePrefix="1">
      <alignment/>
      <protection locked="0"/>
    </xf>
    <xf numFmtId="0" fontId="34" fillId="70" borderId="0" xfId="129" applyFont="1" applyFill="1" applyAlignment="1">
      <alignment horizontal="center" vertical="center"/>
      <protection/>
    </xf>
    <xf numFmtId="0" fontId="32" fillId="70" borderId="0" xfId="129" applyFont="1" applyFill="1" applyAlignment="1">
      <alignment horizontal="center" vertical="center"/>
      <protection/>
    </xf>
    <xf numFmtId="0" fontId="34" fillId="70" borderId="0" xfId="129" applyFont="1" applyFill="1" applyBorder="1">
      <alignment/>
      <protection/>
    </xf>
    <xf numFmtId="0" fontId="24" fillId="70" borderId="0" xfId="129" applyFont="1" applyFill="1" applyBorder="1">
      <alignment/>
      <protection/>
    </xf>
    <xf numFmtId="0" fontId="36" fillId="70" borderId="0" xfId="129" applyFont="1" applyFill="1" applyBorder="1">
      <alignment/>
      <protection/>
    </xf>
    <xf numFmtId="0" fontId="36" fillId="70" borderId="0" xfId="129" applyFont="1" applyFill="1">
      <alignment/>
      <protection/>
    </xf>
    <xf numFmtId="0" fontId="34" fillId="70" borderId="0" xfId="0" applyFont="1" applyFill="1" applyAlignment="1">
      <alignment/>
    </xf>
    <xf numFmtId="0" fontId="34" fillId="70" borderId="0" xfId="0" applyFont="1" applyFill="1" applyAlignment="1" applyProtection="1" quotePrefix="1">
      <alignment/>
      <protection locked="0"/>
    </xf>
    <xf numFmtId="3" fontId="34" fillId="70" borderId="0" xfId="0" applyNumberFormat="1" applyFont="1" applyFill="1" applyAlignment="1" applyProtection="1" quotePrefix="1">
      <alignment/>
      <protection locked="0"/>
    </xf>
    <xf numFmtId="0" fontId="34" fillId="70" borderId="0" xfId="129" applyFont="1" applyFill="1" applyAlignment="1">
      <alignment wrapText="1"/>
      <protection/>
    </xf>
    <xf numFmtId="0" fontId="27" fillId="70" borderId="0" xfId="128" applyFont="1" applyFill="1" applyAlignment="1">
      <alignment vertical="center"/>
      <protection/>
    </xf>
    <xf numFmtId="0" fontId="30" fillId="70" borderId="0" xfId="128" applyFont="1" applyFill="1" applyAlignment="1">
      <alignment horizontal="left" vertical="center"/>
      <protection/>
    </xf>
    <xf numFmtId="3" fontId="30" fillId="70" borderId="0" xfId="128" applyNumberFormat="1" applyFont="1" applyFill="1" applyAlignment="1">
      <alignment horizontal="left" vertical="center"/>
      <protection/>
    </xf>
    <xf numFmtId="0" fontId="30" fillId="70" borderId="0" xfId="128" applyFont="1" applyFill="1" applyAlignment="1">
      <alignment vertical="center"/>
      <protection/>
    </xf>
    <xf numFmtId="0" fontId="29" fillId="70" borderId="0" xfId="128" applyFont="1" applyFill="1" applyAlignment="1">
      <alignment vertical="center"/>
      <protection/>
    </xf>
    <xf numFmtId="3" fontId="27" fillId="70" borderId="0" xfId="128" applyNumberFormat="1" applyFont="1" applyFill="1" applyAlignment="1">
      <alignment vertical="center"/>
      <protection/>
    </xf>
    <xf numFmtId="0" fontId="28" fillId="70" borderId="0" xfId="128" applyFont="1" applyFill="1" applyAlignment="1">
      <alignment horizontal="center" vertical="center"/>
      <protection/>
    </xf>
    <xf numFmtId="3" fontId="28" fillId="70" borderId="0" xfId="128" applyNumberFormat="1" applyFont="1" applyFill="1" applyAlignment="1">
      <alignment horizontal="center" vertical="center"/>
      <protection/>
    </xf>
    <xf numFmtId="0" fontId="31" fillId="70" borderId="0" xfId="128" applyFont="1" applyFill="1" applyAlignment="1">
      <alignment vertical="center"/>
      <protection/>
    </xf>
    <xf numFmtId="0" fontId="27" fillId="70" borderId="0" xfId="128" applyFont="1" applyFill="1" applyAlignment="1">
      <alignment horizontal="justify" vertical="center"/>
      <protection/>
    </xf>
    <xf numFmtId="3" fontId="27" fillId="70" borderId="0" xfId="128" applyNumberFormat="1" applyFont="1" applyFill="1" applyAlignment="1">
      <alignment horizontal="justify" vertical="center"/>
      <protection/>
    </xf>
    <xf numFmtId="0" fontId="27" fillId="70" borderId="13" xfId="128" applyFont="1" applyFill="1" applyBorder="1" applyAlignment="1">
      <alignment horizontal="center" vertical="center"/>
      <protection/>
    </xf>
    <xf numFmtId="3" fontId="27" fillId="70" borderId="13" xfId="128" applyNumberFormat="1" applyFont="1" applyFill="1" applyBorder="1" applyAlignment="1">
      <alignment horizontal="center" vertical="center"/>
      <protection/>
    </xf>
    <xf numFmtId="0" fontId="32" fillId="70" borderId="0" xfId="128" applyFont="1" applyFill="1" applyAlignment="1">
      <alignment horizontal="center" vertical="center"/>
      <protection/>
    </xf>
    <xf numFmtId="0" fontId="26" fillId="70" borderId="13" xfId="128" applyFont="1" applyFill="1" applyBorder="1" applyAlignment="1">
      <alignment horizontal="left" vertical="center" wrapText="1"/>
      <protection/>
    </xf>
    <xf numFmtId="0" fontId="26" fillId="70" borderId="13" xfId="128" applyFont="1" applyFill="1" applyBorder="1" applyAlignment="1" quotePrefix="1">
      <alignment horizontal="left" vertical="center" wrapText="1"/>
      <protection/>
    </xf>
    <xf numFmtId="0" fontId="26" fillId="70" borderId="0" xfId="128" applyFont="1" applyFill="1" applyAlignment="1">
      <alignment vertical="center"/>
      <protection/>
    </xf>
    <xf numFmtId="4" fontId="26" fillId="70" borderId="0" xfId="128" applyNumberFormat="1" applyFont="1" applyFill="1" applyAlignment="1">
      <alignment horizontal="left" vertical="center"/>
      <protection/>
    </xf>
    <xf numFmtId="0" fontId="26" fillId="69" borderId="13" xfId="128" applyFont="1" applyFill="1" applyBorder="1" applyAlignment="1">
      <alignment horizontal="justify" vertical="center"/>
      <protection/>
    </xf>
    <xf numFmtId="3" fontId="26" fillId="69" borderId="13" xfId="128" applyNumberFormat="1" applyFont="1" applyFill="1" applyBorder="1" applyAlignment="1">
      <alignment horizontal="center" vertical="center" wrapText="1"/>
      <protection/>
    </xf>
    <xf numFmtId="0" fontId="34" fillId="70" borderId="0" xfId="128" applyFont="1" applyFill="1" applyAlignment="1">
      <alignment vertical="center"/>
      <protection/>
    </xf>
    <xf numFmtId="0" fontId="32" fillId="70" borderId="0" xfId="128" applyFont="1" applyFill="1" applyAlignment="1">
      <alignment vertical="center"/>
      <protection/>
    </xf>
    <xf numFmtId="3" fontId="52" fillId="70" borderId="13" xfId="127" applyNumberFormat="1" applyFont="1" applyFill="1" applyBorder="1" applyAlignment="1">
      <alignment horizontal="right" vertical="center"/>
      <protection/>
    </xf>
    <xf numFmtId="180" fontId="26" fillId="70" borderId="0" xfId="128" applyNumberFormat="1" applyFont="1" applyFill="1" applyAlignment="1">
      <alignment horizontal="center" vertical="center"/>
      <protection/>
    </xf>
    <xf numFmtId="180" fontId="27" fillId="70" borderId="0" xfId="128" applyNumberFormat="1" applyFont="1" applyFill="1" applyAlignment="1">
      <alignment vertical="center"/>
      <protection/>
    </xf>
    <xf numFmtId="3" fontId="34" fillId="70" borderId="0" xfId="128" applyNumberFormat="1" applyFont="1" applyFill="1" applyAlignment="1">
      <alignment vertical="center"/>
      <protection/>
    </xf>
    <xf numFmtId="3" fontId="26" fillId="69" borderId="17" xfId="129" applyNumberFormat="1" applyFont="1" applyFill="1" applyBorder="1" applyAlignment="1">
      <alignment horizontal="center" vertical="center" wrapText="1"/>
      <protection/>
    </xf>
    <xf numFmtId="3" fontId="26" fillId="69" borderId="18" xfId="129" applyNumberFormat="1" applyFont="1" applyFill="1" applyBorder="1" applyAlignment="1">
      <alignment horizontal="center" vertical="center" wrapText="1"/>
      <protection/>
    </xf>
    <xf numFmtId="3" fontId="26" fillId="69" borderId="18" xfId="152" applyNumberFormat="1" applyFont="1" applyFill="1" applyBorder="1" applyAlignment="1">
      <alignment horizontal="center" vertical="center" wrapText="1"/>
    </xf>
    <xf numFmtId="3" fontId="35" fillId="69" borderId="19" xfId="129" applyNumberFormat="1" applyFont="1" applyFill="1" applyBorder="1" applyAlignment="1">
      <alignment horizontal="center" vertical="center" wrapText="1"/>
      <protection/>
    </xf>
    <xf numFmtId="3" fontId="35" fillId="69" borderId="16" xfId="129" applyNumberFormat="1" applyFont="1" applyFill="1" applyBorder="1" applyAlignment="1">
      <alignment horizontal="center" vertical="center" wrapText="1"/>
      <protection/>
    </xf>
    <xf numFmtId="0" fontId="32" fillId="69" borderId="16" xfId="129" applyFont="1" applyFill="1" applyBorder="1" applyAlignment="1">
      <alignment horizontal="center" vertical="center"/>
      <protection/>
    </xf>
    <xf numFmtId="3" fontId="35" fillId="69" borderId="16" xfId="129" applyNumberFormat="1" applyFont="1" applyFill="1" applyBorder="1" applyAlignment="1">
      <alignment horizontal="center" vertical="center"/>
      <protection/>
    </xf>
    <xf numFmtId="3" fontId="35" fillId="69" borderId="12" xfId="129" applyNumberFormat="1" applyFont="1" applyFill="1" applyBorder="1" applyAlignment="1">
      <alignment horizontal="center" vertical="center"/>
      <protection/>
    </xf>
    <xf numFmtId="3" fontId="35" fillId="69" borderId="16" xfId="0" applyNumberFormat="1" applyFont="1" applyFill="1" applyBorder="1" applyAlignment="1">
      <alignment horizontal="center" vertical="center" wrapText="1"/>
    </xf>
    <xf numFmtId="0" fontId="32" fillId="69" borderId="16" xfId="0" applyFont="1" applyFill="1" applyBorder="1" applyAlignment="1">
      <alignment horizontal="center" vertical="center"/>
    </xf>
    <xf numFmtId="3" fontId="35" fillId="69" borderId="16" xfId="0" applyNumberFormat="1" applyFont="1" applyFill="1" applyBorder="1" applyAlignment="1">
      <alignment horizontal="center" vertical="center"/>
    </xf>
    <xf numFmtId="3" fontId="35" fillId="69" borderId="19" xfId="0" applyNumberFormat="1" applyFont="1" applyFill="1" applyBorder="1" applyAlignment="1">
      <alignment horizontal="center" vertical="center" wrapText="1"/>
    </xf>
    <xf numFmtId="3" fontId="35" fillId="69" borderId="12" xfId="0" applyNumberFormat="1" applyFont="1" applyFill="1" applyBorder="1" applyAlignment="1">
      <alignment horizontal="center" vertical="center"/>
    </xf>
    <xf numFmtId="4" fontId="26" fillId="69" borderId="16" xfId="130" applyNumberFormat="1" applyFont="1" applyFill="1" applyBorder="1" applyAlignment="1">
      <alignment horizontal="center" vertical="center" wrapText="1"/>
      <protection/>
    </xf>
    <xf numFmtId="0" fontId="27" fillId="69" borderId="20" xfId="135" applyNumberFormat="1" applyFont="1" applyFill="1" applyBorder="1" applyAlignment="1">
      <alignment horizontal="center" vertical="center"/>
      <protection/>
    </xf>
    <xf numFmtId="0" fontId="27" fillId="69" borderId="21" xfId="135" applyNumberFormat="1" applyFont="1" applyFill="1" applyBorder="1" applyAlignment="1">
      <alignment horizontal="center" vertical="center"/>
      <protection/>
    </xf>
    <xf numFmtId="3" fontId="27" fillId="70" borderId="12" xfId="135" applyNumberFormat="1" applyFont="1" applyFill="1" applyBorder="1" applyAlignment="1">
      <alignment horizontal="center" vertical="center"/>
      <protection/>
    </xf>
    <xf numFmtId="0" fontId="37" fillId="70" borderId="22" xfId="153" applyNumberFormat="1" applyFill="1" applyBorder="1" quotePrefix="1">
      <alignment horizontal="left" vertical="center" indent="1"/>
    </xf>
    <xf numFmtId="3" fontId="26" fillId="69" borderId="16" xfId="130" applyNumberFormat="1" applyFont="1" applyFill="1" applyBorder="1" applyAlignment="1">
      <alignment horizontal="center" vertical="center" wrapText="1"/>
      <protection/>
    </xf>
    <xf numFmtId="0" fontId="51" fillId="71" borderId="13" xfId="0" applyFont="1" applyFill="1" applyBorder="1" applyAlignment="1">
      <alignment horizontal="right" vertical="center"/>
    </xf>
    <xf numFmtId="0" fontId="33" fillId="70" borderId="8" xfId="209" applyNumberFormat="1" applyFill="1" applyBorder="1" applyAlignment="1" quotePrefix="1">
      <alignment horizontal="left" vertical="center" wrapText="1" indent="1"/>
    </xf>
    <xf numFmtId="0" fontId="33" fillId="70" borderId="23" xfId="209" applyNumberFormat="1" applyFill="1" applyBorder="1" applyAlignment="1" quotePrefix="1">
      <alignment horizontal="left" vertical="center" wrapText="1" indent="1"/>
    </xf>
    <xf numFmtId="0" fontId="37" fillId="70" borderId="24" xfId="171" applyNumberFormat="1" applyFill="1" applyBorder="1" quotePrefix="1">
      <alignment horizontal="center" vertical="top"/>
    </xf>
    <xf numFmtId="0" fontId="42" fillId="69" borderId="19" xfId="138" applyFont="1" applyFill="1" applyBorder="1" applyAlignment="1">
      <alignment horizontal="center" vertical="center"/>
      <protection/>
    </xf>
    <xf numFmtId="0" fontId="42" fillId="69" borderId="16" xfId="138" applyFont="1" applyFill="1" applyBorder="1" applyAlignment="1">
      <alignment horizontal="center" vertical="center"/>
      <protection/>
    </xf>
    <xf numFmtId="3" fontId="1" fillId="69" borderId="18" xfId="129" applyNumberFormat="1" applyFill="1" applyBorder="1">
      <alignment/>
      <protection/>
    </xf>
    <xf numFmtId="0" fontId="1" fillId="69" borderId="18" xfId="129" applyFill="1" applyBorder="1">
      <alignment/>
      <protection/>
    </xf>
    <xf numFmtId="3" fontId="26" fillId="69" borderId="16" xfId="130" applyNumberFormat="1" applyFont="1" applyFill="1" applyBorder="1" applyAlignment="1">
      <alignment horizontal="center" vertical="center" wrapText="1"/>
      <protection/>
    </xf>
    <xf numFmtId="3" fontId="26" fillId="69" borderId="12" xfId="130" applyNumberFormat="1" applyFont="1" applyFill="1" applyBorder="1" applyAlignment="1">
      <alignment horizontal="center" vertical="center" wrapText="1"/>
      <protection/>
    </xf>
    <xf numFmtId="3" fontId="35" fillId="70" borderId="25" xfId="129" applyNumberFormat="1" applyFont="1" applyFill="1" applyBorder="1" applyAlignment="1">
      <alignment horizontal="center" vertical="center" wrapText="1"/>
      <protection/>
    </xf>
    <xf numFmtId="3" fontId="35" fillId="70" borderId="26" xfId="129" applyNumberFormat="1" applyFont="1" applyFill="1" applyBorder="1" applyAlignment="1">
      <alignment horizontal="center" vertical="center" wrapText="1"/>
      <protection/>
    </xf>
    <xf numFmtId="3" fontId="36" fillId="70" borderId="26" xfId="129" applyNumberFormat="1" applyFont="1" applyFill="1" applyBorder="1" applyAlignment="1">
      <alignment vertical="top" wrapText="1"/>
      <protection/>
    </xf>
    <xf numFmtId="0" fontId="1" fillId="70" borderId="26" xfId="129" applyFill="1" applyBorder="1">
      <alignment/>
      <protection/>
    </xf>
    <xf numFmtId="3" fontId="37" fillId="70" borderId="26" xfId="143" applyNumberFormat="1" applyFont="1" applyFill="1" applyBorder="1">
      <alignment vertical="center"/>
    </xf>
    <xf numFmtId="3" fontId="37" fillId="70" borderId="27" xfId="143" applyNumberFormat="1" applyFont="1" applyFill="1" applyBorder="1">
      <alignment vertical="center"/>
    </xf>
    <xf numFmtId="3" fontId="34" fillId="70" borderId="28" xfId="129" applyNumberFormat="1" applyFont="1" applyFill="1" applyBorder="1" applyAlignment="1" quotePrefix="1">
      <alignment vertical="top" wrapText="1"/>
      <protection/>
    </xf>
    <xf numFmtId="3" fontId="34" fillId="70" borderId="29" xfId="129" applyNumberFormat="1" applyFont="1" applyFill="1" applyBorder="1" applyAlignment="1">
      <alignment vertical="top" wrapText="1"/>
      <protection/>
    </xf>
    <xf numFmtId="0" fontId="24" fillId="70" borderId="29" xfId="152" applyFill="1" applyBorder="1" quotePrefix="1">
      <alignment horizontal="left" vertical="center" indent="1"/>
    </xf>
    <xf numFmtId="0" fontId="34" fillId="70" borderId="29" xfId="208" applyFill="1" applyBorder="1" applyAlignment="1" quotePrefix="1">
      <alignment horizontal="left" vertical="center" wrapText="1" indent="1"/>
    </xf>
    <xf numFmtId="0" fontId="34" fillId="70" borderId="30" xfId="208" applyFill="1" applyBorder="1" applyAlignment="1" quotePrefix="1">
      <alignment horizontal="left" vertical="center" wrapText="1" indent="1"/>
    </xf>
    <xf numFmtId="3" fontId="38" fillId="70" borderId="28" xfId="129" applyNumberFormat="1" applyFont="1" applyFill="1" applyBorder="1" applyAlignment="1" quotePrefix="1">
      <alignment vertical="top" wrapText="1"/>
      <protection/>
    </xf>
    <xf numFmtId="3" fontId="38" fillId="70" borderId="29" xfId="129" applyNumberFormat="1" applyFont="1" applyFill="1" applyBorder="1" applyAlignment="1">
      <alignment vertical="top" wrapText="1"/>
      <protection/>
    </xf>
    <xf numFmtId="0" fontId="39" fillId="70" borderId="29" xfId="170" applyFill="1" applyBorder="1" quotePrefix="1">
      <alignment horizontal="center" vertical="center"/>
    </xf>
    <xf numFmtId="0" fontId="39" fillId="70" borderId="30" xfId="170" applyFill="1" applyBorder="1" quotePrefix="1">
      <alignment horizontal="center" vertical="center"/>
    </xf>
    <xf numFmtId="3" fontId="36" fillId="70" borderId="28" xfId="129" applyNumberFormat="1" applyFont="1" applyFill="1" applyBorder="1" applyAlignment="1" quotePrefix="1">
      <alignment vertical="top" wrapText="1"/>
      <protection/>
    </xf>
    <xf numFmtId="3" fontId="36" fillId="70" borderId="29" xfId="129" applyNumberFormat="1" applyFont="1" applyFill="1" applyBorder="1" applyAlignment="1">
      <alignment vertical="top" wrapText="1"/>
      <protection/>
    </xf>
    <xf numFmtId="0" fontId="36" fillId="70" borderId="29" xfId="178" applyFont="1" applyFill="1" applyBorder="1" applyAlignment="1" quotePrefix="1">
      <alignment horizontal="left" vertical="center" wrapText="1" indent="2"/>
    </xf>
    <xf numFmtId="3" fontId="37" fillId="70" borderId="29" xfId="143" applyNumberFormat="1" applyFont="1" applyFill="1" applyBorder="1">
      <alignment vertical="center"/>
    </xf>
    <xf numFmtId="3" fontId="37" fillId="70" borderId="30" xfId="143" applyNumberFormat="1" applyFont="1" applyFill="1" applyBorder="1">
      <alignment vertical="center"/>
    </xf>
    <xf numFmtId="0" fontId="36" fillId="70" borderId="29" xfId="183" applyFont="1" applyFill="1" applyBorder="1" applyAlignment="1" quotePrefix="1">
      <alignment horizontal="left" vertical="center" wrapText="1" indent="3"/>
    </xf>
    <xf numFmtId="3" fontId="38" fillId="70" borderId="28" xfId="129" applyNumberFormat="1" applyFont="1" applyFill="1" applyBorder="1" applyAlignment="1" quotePrefix="1">
      <alignment vertical="top" wrapText="1"/>
      <protection/>
    </xf>
    <xf numFmtId="3" fontId="38" fillId="70" borderId="29" xfId="129" applyNumberFormat="1" applyFont="1" applyFill="1" applyBorder="1" applyAlignment="1">
      <alignment vertical="top" wrapText="1"/>
      <protection/>
    </xf>
    <xf numFmtId="0" fontId="38" fillId="70" borderId="29" xfId="188" applyFont="1" applyFill="1" applyBorder="1" applyAlignment="1" quotePrefix="1">
      <alignment horizontal="left" vertical="center" wrapText="1" indent="4"/>
    </xf>
    <xf numFmtId="0" fontId="38" fillId="70" borderId="29" xfId="188" applyFont="1" applyFill="1" applyBorder="1" quotePrefix="1">
      <alignment horizontal="left" vertical="center" wrapText="1"/>
    </xf>
    <xf numFmtId="3" fontId="41" fillId="70" borderId="29" xfId="203" applyNumberFormat="1" applyFont="1" applyFill="1" applyBorder="1">
      <alignment horizontal="right" vertical="center"/>
    </xf>
    <xf numFmtId="3" fontId="41" fillId="70" borderId="30" xfId="203" applyNumberFormat="1" applyFont="1" applyFill="1" applyBorder="1">
      <alignment horizontal="right" vertical="center"/>
    </xf>
    <xf numFmtId="174" fontId="41" fillId="70" borderId="29" xfId="203" applyNumberFormat="1" applyFont="1" applyFill="1" applyBorder="1">
      <alignment horizontal="right" vertical="center"/>
    </xf>
    <xf numFmtId="0" fontId="38" fillId="70" borderId="29" xfId="188" applyFont="1" applyFill="1" applyBorder="1" applyAlignment="1" quotePrefix="1">
      <alignment horizontal="left" vertical="center" wrapText="1" indent="4"/>
    </xf>
    <xf numFmtId="0" fontId="38" fillId="70" borderId="29" xfId="188" applyFont="1" applyFill="1" applyBorder="1" quotePrefix="1">
      <alignment horizontal="left" vertical="center" wrapText="1"/>
    </xf>
    <xf numFmtId="3" fontId="41" fillId="70" borderId="29" xfId="203" applyNumberFormat="1" applyFont="1" applyFill="1" applyBorder="1">
      <alignment horizontal="right" vertical="center"/>
    </xf>
    <xf numFmtId="3" fontId="41" fillId="70" borderId="30" xfId="203" applyNumberFormat="1" applyFont="1" applyFill="1" applyBorder="1">
      <alignment horizontal="right" vertical="center"/>
    </xf>
    <xf numFmtId="3" fontId="38" fillId="70" borderId="31" xfId="129" applyNumberFormat="1" applyFont="1" applyFill="1" applyBorder="1" applyAlignment="1" quotePrefix="1">
      <alignment vertical="top" wrapText="1"/>
      <protection/>
    </xf>
    <xf numFmtId="3" fontId="38" fillId="70" borderId="32" xfId="129" applyNumberFormat="1" applyFont="1" applyFill="1" applyBorder="1" applyAlignment="1">
      <alignment vertical="top" wrapText="1"/>
      <protection/>
    </xf>
    <xf numFmtId="0" fontId="38" fillId="70" borderId="32" xfId="188" applyFont="1" applyFill="1" applyBorder="1" applyAlignment="1" quotePrefix="1">
      <alignment horizontal="left" vertical="center" wrapText="1" indent="4"/>
    </xf>
    <xf numFmtId="0" fontId="38" fillId="70" borderId="32" xfId="188" applyFont="1" applyFill="1" applyBorder="1" quotePrefix="1">
      <alignment horizontal="left" vertical="center" wrapText="1"/>
    </xf>
    <xf numFmtId="3" fontId="41" fillId="70" borderId="32" xfId="203" applyNumberFormat="1" applyFont="1" applyFill="1" applyBorder="1">
      <alignment horizontal="right" vertical="center"/>
    </xf>
    <xf numFmtId="3" fontId="41" fillId="70" borderId="33" xfId="203" applyNumberFormat="1" applyFont="1" applyFill="1" applyBorder="1">
      <alignment horizontal="right" vertical="center"/>
    </xf>
    <xf numFmtId="3" fontId="35" fillId="70" borderId="25" xfId="0" applyNumberFormat="1" applyFont="1" applyFill="1" applyBorder="1" applyAlignment="1">
      <alignment horizontal="center" vertical="center" wrapText="1"/>
    </xf>
    <xf numFmtId="3" fontId="35" fillId="70" borderId="26" xfId="0" applyNumberFormat="1" applyFont="1" applyFill="1" applyBorder="1" applyAlignment="1">
      <alignment horizontal="center" vertical="center" wrapText="1"/>
    </xf>
    <xf numFmtId="0" fontId="36" fillId="70" borderId="26" xfId="0" applyFont="1" applyFill="1" applyBorder="1" applyAlignment="1">
      <alignment vertical="top" wrapText="1"/>
    </xf>
    <xf numFmtId="0" fontId="32" fillId="70" borderId="26" xfId="0" applyFont="1" applyFill="1" applyBorder="1" applyAlignment="1">
      <alignment horizontal="center" vertical="center"/>
    </xf>
    <xf numFmtId="0" fontId="36" fillId="70" borderId="28" xfId="0" applyFont="1" applyFill="1" applyBorder="1" applyAlignment="1" quotePrefix="1">
      <alignment vertical="top" wrapText="1"/>
    </xf>
    <xf numFmtId="0" fontId="36" fillId="70" borderId="29" xfId="0" applyFont="1" applyFill="1" applyBorder="1" applyAlignment="1">
      <alignment vertical="top" wrapText="1"/>
    </xf>
    <xf numFmtId="0" fontId="34" fillId="70" borderId="29" xfId="208" applyFill="1" applyBorder="1" quotePrefix="1">
      <alignment horizontal="left" vertical="center" indent="1"/>
    </xf>
    <xf numFmtId="0" fontId="34" fillId="70" borderId="30" xfId="208" applyFill="1" applyBorder="1" quotePrefix="1">
      <alignment horizontal="left" vertical="center" indent="1"/>
    </xf>
    <xf numFmtId="0" fontId="34" fillId="70" borderId="28" xfId="0" applyFont="1" applyFill="1" applyBorder="1" applyAlignment="1">
      <alignment/>
    </xf>
    <xf numFmtId="0" fontId="34" fillId="70" borderId="29" xfId="0" applyFont="1" applyFill="1" applyBorder="1" applyAlignment="1">
      <alignment/>
    </xf>
    <xf numFmtId="0" fontId="34" fillId="70" borderId="28" xfId="0" applyFont="1" applyFill="1" applyBorder="1" applyAlignment="1">
      <alignment vertical="top" wrapText="1"/>
    </xf>
    <xf numFmtId="0" fontId="34" fillId="70" borderId="29" xfId="0" applyFont="1" applyFill="1" applyBorder="1" applyAlignment="1">
      <alignment vertical="top" wrapText="1"/>
    </xf>
    <xf numFmtId="0" fontId="0" fillId="70" borderId="29" xfId="146" applyNumberFormat="1" applyFill="1" applyBorder="1" applyAlignment="1" quotePrefix="1">
      <alignment horizontal="left" vertical="center" indent="1"/>
    </xf>
    <xf numFmtId="3" fontId="33" fillId="70" borderId="29" xfId="143" applyNumberFormat="1" applyFill="1" applyBorder="1">
      <alignment vertical="center"/>
    </xf>
    <xf numFmtId="3" fontId="33" fillId="70" borderId="30" xfId="143" applyNumberFormat="1" applyFill="1" applyBorder="1">
      <alignment vertical="center"/>
    </xf>
    <xf numFmtId="0" fontId="36" fillId="70" borderId="29" xfId="208" applyFont="1" applyFill="1" applyBorder="1" quotePrefix="1">
      <alignment horizontal="left" vertical="center" indent="1"/>
    </xf>
    <xf numFmtId="0" fontId="37" fillId="70" borderId="29" xfId="146" applyNumberFormat="1" applyFont="1" applyFill="1" applyBorder="1" applyAlignment="1" quotePrefix="1">
      <alignment horizontal="left" vertical="center" indent="1"/>
    </xf>
    <xf numFmtId="0" fontId="38" fillId="70" borderId="28" xfId="0" applyFont="1" applyFill="1" applyBorder="1" applyAlignment="1" quotePrefix="1">
      <alignment vertical="top" wrapText="1"/>
    </xf>
    <xf numFmtId="0" fontId="38" fillId="70" borderId="29" xfId="0" applyFont="1" applyFill="1" applyBorder="1" applyAlignment="1">
      <alignment vertical="top" wrapText="1"/>
    </xf>
    <xf numFmtId="0" fontId="38" fillId="70" borderId="29" xfId="208" applyFont="1" applyFill="1" applyBorder="1" quotePrefix="1">
      <alignment horizontal="left" vertical="center" indent="1"/>
    </xf>
    <xf numFmtId="0" fontId="38" fillId="70" borderId="28" xfId="0" applyFont="1" applyFill="1" applyBorder="1" applyAlignment="1" quotePrefix="1">
      <alignment vertical="top" wrapText="1"/>
    </xf>
    <xf numFmtId="0" fontId="38" fillId="70" borderId="29" xfId="0" applyFont="1" applyFill="1" applyBorder="1" applyAlignment="1">
      <alignment vertical="top" wrapText="1"/>
    </xf>
    <xf numFmtId="0" fontId="38" fillId="70" borderId="29" xfId="208" applyFont="1" applyFill="1" applyBorder="1" quotePrefix="1">
      <alignment horizontal="left" vertical="center" indent="1"/>
    </xf>
    <xf numFmtId="0" fontId="38" fillId="70" borderId="31" xfId="0" applyFont="1" applyFill="1" applyBorder="1" applyAlignment="1" quotePrefix="1">
      <alignment vertical="top" wrapText="1"/>
    </xf>
    <xf numFmtId="0" fontId="38" fillId="70" borderId="32" xfId="0" applyFont="1" applyFill="1" applyBorder="1" applyAlignment="1">
      <alignment vertical="top" wrapText="1"/>
    </xf>
    <xf numFmtId="0" fontId="38" fillId="70" borderId="32" xfId="208" applyFont="1" applyFill="1" applyBorder="1" quotePrefix="1">
      <alignment horizontal="left" vertical="center" indent="1"/>
    </xf>
    <xf numFmtId="0" fontId="26" fillId="70" borderId="25" xfId="129" applyFont="1" applyFill="1" applyBorder="1">
      <alignment/>
      <protection/>
    </xf>
    <xf numFmtId="0" fontId="26" fillId="70" borderId="26" xfId="129" applyFont="1" applyFill="1" applyBorder="1">
      <alignment/>
      <protection/>
    </xf>
    <xf numFmtId="3" fontId="26" fillId="70" borderId="26" xfId="129" applyNumberFormat="1" applyFont="1" applyFill="1" applyBorder="1">
      <alignment/>
      <protection/>
    </xf>
    <xf numFmtId="3" fontId="26" fillId="70" borderId="27" xfId="129" applyNumberFormat="1" applyFont="1" applyFill="1" applyBorder="1">
      <alignment/>
      <protection/>
    </xf>
    <xf numFmtId="0" fontId="42" fillId="70" borderId="28" xfId="153" applyNumberFormat="1" applyFont="1" applyFill="1" applyBorder="1" quotePrefix="1">
      <alignment horizontal="left" vertical="center" indent="1"/>
    </xf>
    <xf numFmtId="0" fontId="42" fillId="70" borderId="29" xfId="153" applyNumberFormat="1" applyFont="1" applyFill="1" applyBorder="1" quotePrefix="1">
      <alignment horizontal="left" vertical="center" indent="1"/>
    </xf>
    <xf numFmtId="3" fontId="42" fillId="70" borderId="29" xfId="209" applyNumberFormat="1" applyFont="1" applyFill="1" applyBorder="1" quotePrefix="1">
      <alignment horizontal="left" vertical="center" indent="1"/>
    </xf>
    <xf numFmtId="0" fontId="42" fillId="70" borderId="30" xfId="209" applyNumberFormat="1" applyFont="1" applyFill="1" applyBorder="1" quotePrefix="1">
      <alignment horizontal="left" vertical="center" indent="1"/>
    </xf>
    <xf numFmtId="3" fontId="42" fillId="70" borderId="29" xfId="171" applyNumberFormat="1" applyFont="1" applyFill="1" applyBorder="1" quotePrefix="1">
      <alignment horizontal="center" vertical="top"/>
    </xf>
    <xf numFmtId="0" fontId="42" fillId="70" borderId="30" xfId="171" applyNumberFormat="1" applyFont="1" applyFill="1" applyBorder="1" quotePrefix="1">
      <alignment horizontal="center" vertical="top"/>
    </xf>
    <xf numFmtId="0" fontId="42" fillId="70" borderId="28" xfId="148" applyNumberFormat="1" applyFont="1" applyFill="1" applyBorder="1" quotePrefix="1">
      <alignment horizontal="left" vertical="center" indent="1"/>
    </xf>
    <xf numFmtId="0" fontId="42" fillId="70" borderId="29" xfId="148" applyNumberFormat="1" applyFont="1" applyFill="1" applyBorder="1" quotePrefix="1">
      <alignment horizontal="left" vertical="center" indent="1"/>
    </xf>
    <xf numFmtId="3" fontId="42" fillId="70" borderId="29" xfId="144" applyNumberFormat="1" applyFont="1" applyFill="1" applyBorder="1">
      <alignment vertical="center"/>
    </xf>
    <xf numFmtId="3" fontId="42" fillId="70" borderId="30" xfId="144" applyNumberFormat="1" applyFont="1" applyFill="1" applyBorder="1">
      <alignment vertical="center"/>
    </xf>
    <xf numFmtId="0" fontId="26" fillId="70" borderId="28" xfId="179" applyFont="1" applyFill="1" applyBorder="1" applyAlignment="1" quotePrefix="1">
      <alignment horizontal="left" vertical="center" indent="2"/>
    </xf>
    <xf numFmtId="0" fontId="26" fillId="70" borderId="29" xfId="179" applyFont="1" applyFill="1" applyBorder="1" quotePrefix="1">
      <alignment horizontal="left" vertical="center" indent="1"/>
    </xf>
    <xf numFmtId="3" fontId="42" fillId="70" borderId="29" xfId="204" applyNumberFormat="1" applyFont="1" applyFill="1" applyBorder="1">
      <alignment horizontal="right" vertical="center"/>
    </xf>
    <xf numFmtId="3" fontId="42" fillId="70" borderId="30" xfId="204" applyNumberFormat="1" applyFont="1" applyFill="1" applyBorder="1">
      <alignment horizontal="right" vertical="center"/>
    </xf>
    <xf numFmtId="0" fontId="46" fillId="70" borderId="28" xfId="184" applyFont="1" applyFill="1" applyBorder="1" applyAlignment="1" quotePrefix="1">
      <alignment horizontal="left" vertical="center" indent="3"/>
    </xf>
    <xf numFmtId="0" fontId="46" fillId="70" borderId="29" xfId="184" applyFont="1" applyFill="1" applyBorder="1" quotePrefix="1">
      <alignment horizontal="left" vertical="center" indent="1"/>
    </xf>
    <xf numFmtId="3" fontId="47" fillId="70" borderId="29" xfId="204" applyNumberFormat="1" applyFont="1" applyFill="1" applyBorder="1">
      <alignment horizontal="right" vertical="center"/>
    </xf>
    <xf numFmtId="3" fontId="47" fillId="70" borderId="30" xfId="204" applyNumberFormat="1" applyFont="1" applyFill="1" applyBorder="1">
      <alignment horizontal="right" vertical="center"/>
    </xf>
    <xf numFmtId="0" fontId="46" fillId="70" borderId="31" xfId="184" applyFont="1" applyFill="1" applyBorder="1" applyAlignment="1" quotePrefix="1">
      <alignment horizontal="left" vertical="center" indent="3"/>
    </xf>
    <xf numFmtId="0" fontId="46" fillId="70" borderId="32" xfId="184" applyFont="1" applyFill="1" applyBorder="1" quotePrefix="1">
      <alignment horizontal="left" vertical="center" indent="1"/>
    </xf>
    <xf numFmtId="3" fontId="47" fillId="70" borderId="32" xfId="204" applyNumberFormat="1" applyFont="1" applyFill="1" applyBorder="1">
      <alignment horizontal="right" vertical="center"/>
    </xf>
    <xf numFmtId="3" fontId="47" fillId="70" borderId="33" xfId="204" applyNumberFormat="1" applyFont="1" applyFill="1" applyBorder="1">
      <alignment horizontal="right" vertical="center"/>
    </xf>
    <xf numFmtId="0" fontId="24" fillId="70" borderId="25" xfId="179" applyFill="1" applyBorder="1" quotePrefix="1">
      <alignment horizontal="left" vertical="center" indent="1"/>
    </xf>
    <xf numFmtId="0" fontId="26" fillId="70" borderId="26" xfId="184" applyFont="1" applyFill="1" applyBorder="1" quotePrefix="1">
      <alignment horizontal="left" vertical="center" indent="1"/>
    </xf>
    <xf numFmtId="0" fontId="37" fillId="70" borderId="28" xfId="153" applyNumberFormat="1" applyFill="1" applyBorder="1" quotePrefix="1">
      <alignment horizontal="left" vertical="center" indent="1"/>
    </xf>
    <xf numFmtId="0" fontId="37" fillId="70" borderId="29" xfId="153" applyNumberFormat="1" applyFill="1" applyBorder="1" quotePrefix="1">
      <alignment horizontal="left" vertical="center" indent="1"/>
    </xf>
    <xf numFmtId="0" fontId="46" fillId="70" borderId="28" xfId="179" applyFont="1" applyFill="1" applyBorder="1" applyAlignment="1" quotePrefix="1">
      <alignment horizontal="left" vertical="center" indent="2"/>
    </xf>
    <xf numFmtId="0" fontId="46" fillId="70" borderId="29" xfId="179" applyFont="1" applyFill="1" applyBorder="1" quotePrefix="1">
      <alignment horizontal="left" vertical="center" indent="1"/>
    </xf>
    <xf numFmtId="0" fontId="26" fillId="70" borderId="28" xfId="184" applyFont="1" applyFill="1" applyBorder="1" applyAlignment="1" quotePrefix="1">
      <alignment horizontal="left" vertical="center" indent="3"/>
    </xf>
    <xf numFmtId="0" fontId="26" fillId="70" borderId="29" xfId="184" applyFont="1" applyFill="1" applyBorder="1" quotePrefix="1">
      <alignment horizontal="left" vertical="center" indent="1"/>
    </xf>
    <xf numFmtId="0" fontId="46" fillId="70" borderId="31" xfId="189" applyFont="1" applyFill="1" applyBorder="1" applyAlignment="1" quotePrefix="1">
      <alignment horizontal="left" vertical="center" indent="4"/>
    </xf>
    <xf numFmtId="0" fontId="46" fillId="70" borderId="32" xfId="189" applyFont="1" applyFill="1" applyBorder="1" quotePrefix="1">
      <alignment horizontal="left" vertical="center" indent="1"/>
    </xf>
    <xf numFmtId="0" fontId="24" fillId="70" borderId="25" xfId="0" applyNumberFormat="1" applyFont="1" applyFill="1" applyBorder="1" applyAlignment="1" applyProtection="1">
      <alignment horizontal="left" vertical="center" wrapText="1"/>
      <protection/>
    </xf>
    <xf numFmtId="0" fontId="24" fillId="70" borderId="26" xfId="0" applyNumberFormat="1" applyFont="1" applyFill="1" applyBorder="1" applyAlignment="1" applyProtection="1">
      <alignment horizontal="left" vertical="center" wrapText="1"/>
      <protection/>
    </xf>
    <xf numFmtId="3" fontId="33" fillId="70" borderId="26" xfId="0" applyNumberFormat="1" applyFont="1" applyFill="1" applyBorder="1" applyAlignment="1">
      <alignment horizontal="right"/>
    </xf>
    <xf numFmtId="3" fontId="33" fillId="70" borderId="27" xfId="0" applyNumberFormat="1" applyFont="1" applyFill="1" applyBorder="1" applyAlignment="1">
      <alignment horizontal="right"/>
    </xf>
    <xf numFmtId="0" fontId="24" fillId="70" borderId="31" xfId="0" applyFont="1" applyFill="1" applyBorder="1" applyAlignment="1">
      <alignment horizontal="left" vertical="center"/>
    </xf>
    <xf numFmtId="0" fontId="24" fillId="70" borderId="32" xfId="0" applyNumberFormat="1" applyFont="1" applyFill="1" applyBorder="1" applyAlignment="1" applyProtection="1">
      <alignment horizontal="left" vertical="center"/>
      <protection/>
    </xf>
    <xf numFmtId="0" fontId="24" fillId="70" borderId="32" xfId="0" applyNumberFormat="1" applyFont="1" applyFill="1" applyBorder="1" applyAlignment="1" applyProtection="1">
      <alignment vertical="center" wrapText="1"/>
      <protection/>
    </xf>
    <xf numFmtId="3" fontId="33" fillId="70" borderId="32" xfId="0" applyNumberFormat="1" applyFont="1" applyFill="1" applyBorder="1" applyAlignment="1">
      <alignment horizontal="right"/>
    </xf>
    <xf numFmtId="3" fontId="33" fillId="70" borderId="33" xfId="0" applyNumberFormat="1" applyFont="1" applyFill="1" applyBorder="1" applyAlignment="1">
      <alignment horizontal="right"/>
    </xf>
    <xf numFmtId="0" fontId="26" fillId="70" borderId="34" xfId="179" applyFont="1" applyFill="1" applyBorder="1" applyAlignment="1" quotePrefix="1">
      <alignment horizontal="left" vertical="center" indent="2"/>
    </xf>
    <xf numFmtId="0" fontId="26" fillId="70" borderId="35" xfId="179" applyFont="1" applyFill="1" applyBorder="1" quotePrefix="1">
      <alignment horizontal="left" vertical="center" indent="1"/>
    </xf>
    <xf numFmtId="3" fontId="42" fillId="70" borderId="35" xfId="209" applyNumberFormat="1" applyFont="1" applyFill="1" applyBorder="1" quotePrefix="1">
      <alignment horizontal="left" vertical="center" indent="1"/>
    </xf>
    <xf numFmtId="0" fontId="42" fillId="70" borderId="35" xfId="209" applyNumberFormat="1" applyFont="1" applyFill="1" applyBorder="1" quotePrefix="1">
      <alignment horizontal="left" vertical="center" indent="1"/>
    </xf>
    <xf numFmtId="3" fontId="42" fillId="70" borderId="35" xfId="144" applyNumberFormat="1" applyFont="1" applyFill="1" applyBorder="1">
      <alignment vertical="center"/>
    </xf>
    <xf numFmtId="3" fontId="42" fillId="70" borderId="36" xfId="144" applyNumberFormat="1" applyFont="1" applyFill="1" applyBorder="1">
      <alignment vertical="center"/>
    </xf>
    <xf numFmtId="0" fontId="42" fillId="70" borderId="29" xfId="209" applyNumberFormat="1" applyFont="1" applyFill="1" applyBorder="1" quotePrefix="1">
      <alignment horizontal="left" vertical="center" indent="1"/>
    </xf>
    <xf numFmtId="0" fontId="26" fillId="70" borderId="28" xfId="189" applyFont="1" applyFill="1" applyBorder="1" applyAlignment="1" quotePrefix="1">
      <alignment horizontal="left" vertical="center" indent="4"/>
    </xf>
    <xf numFmtId="0" fontId="26" fillId="70" borderId="29" xfId="189" applyFont="1" applyFill="1" applyBorder="1" quotePrefix="1">
      <alignment horizontal="left" vertical="center" indent="1"/>
    </xf>
    <xf numFmtId="0" fontId="26" fillId="70" borderId="28" xfId="193" applyFont="1" applyFill="1" applyBorder="1" applyAlignment="1" quotePrefix="1">
      <alignment horizontal="left" vertical="center" indent="5"/>
    </xf>
    <xf numFmtId="0" fontId="26" fillId="70" borderId="29" xfId="193" applyFont="1" applyFill="1" applyBorder="1" quotePrefix="1">
      <alignment horizontal="left" vertical="center" indent="1"/>
    </xf>
    <xf numFmtId="0" fontId="46" fillId="70" borderId="28" xfId="193" applyFont="1" applyFill="1" applyBorder="1" applyAlignment="1" quotePrefix="1">
      <alignment horizontal="left" vertical="center" indent="6"/>
    </xf>
    <xf numFmtId="0" fontId="46" fillId="70" borderId="29" xfId="193" applyFont="1" applyFill="1" applyBorder="1" quotePrefix="1">
      <alignment horizontal="left" vertical="center" indent="1"/>
    </xf>
    <xf numFmtId="3" fontId="47" fillId="70" borderId="29" xfId="209" applyNumberFormat="1" applyFont="1" applyFill="1" applyBorder="1" quotePrefix="1">
      <alignment horizontal="left" vertical="center" indent="1"/>
    </xf>
    <xf numFmtId="0" fontId="47" fillId="70" borderId="29" xfId="209" applyNumberFormat="1" applyFont="1" applyFill="1" applyBorder="1" quotePrefix="1">
      <alignment horizontal="left" vertical="center" indent="1"/>
    </xf>
    <xf numFmtId="3" fontId="47" fillId="70" borderId="29" xfId="144" applyNumberFormat="1" applyFont="1" applyFill="1" applyBorder="1">
      <alignment vertical="center"/>
    </xf>
    <xf numFmtId="3" fontId="47" fillId="70" borderId="30" xfId="144" applyNumberFormat="1" applyFont="1" applyFill="1" applyBorder="1">
      <alignment vertical="center"/>
    </xf>
    <xf numFmtId="0" fontId="27" fillId="70" borderId="28" xfId="193" applyFont="1" applyFill="1" applyBorder="1" applyAlignment="1" quotePrefix="1">
      <alignment horizontal="left" vertical="center" indent="7"/>
    </xf>
    <xf numFmtId="0" fontId="27" fillId="70" borderId="29" xfId="193" applyFont="1" applyFill="1" applyBorder="1" quotePrefix="1">
      <alignment horizontal="left" vertical="center" indent="1"/>
    </xf>
    <xf numFmtId="3" fontId="50" fillId="70" borderId="29" xfId="209" applyNumberFormat="1" applyFont="1" applyFill="1" applyBorder="1" quotePrefix="1">
      <alignment horizontal="left" vertical="center" indent="1"/>
    </xf>
    <xf numFmtId="0" fontId="50" fillId="70" borderId="29" xfId="209" applyNumberFormat="1" applyFont="1" applyFill="1" applyBorder="1" quotePrefix="1">
      <alignment horizontal="left" vertical="center" indent="1"/>
    </xf>
    <xf numFmtId="3" fontId="50" fillId="70" borderId="29" xfId="144" applyNumberFormat="1" applyFont="1" applyFill="1" applyBorder="1">
      <alignment vertical="center"/>
    </xf>
    <xf numFmtId="0" fontId="27" fillId="70" borderId="28" xfId="193" applyFont="1" applyFill="1" applyBorder="1" applyAlignment="1" quotePrefix="1">
      <alignment horizontal="left" vertical="center" indent="8"/>
    </xf>
    <xf numFmtId="3" fontId="50" fillId="70" borderId="29" xfId="204" applyNumberFormat="1" applyFont="1" applyFill="1" applyBorder="1">
      <alignment horizontal="right" vertical="center"/>
    </xf>
    <xf numFmtId="3" fontId="50" fillId="70" borderId="30" xfId="204" applyNumberFormat="1" applyFont="1" applyFill="1" applyBorder="1">
      <alignment horizontal="right" vertical="center"/>
    </xf>
    <xf numFmtId="49" fontId="27" fillId="70" borderId="28" xfId="193" applyNumberFormat="1" applyFont="1" applyFill="1" applyBorder="1" applyAlignment="1" quotePrefix="1">
      <alignment horizontal="left" vertical="center" indent="8"/>
    </xf>
    <xf numFmtId="49" fontId="27" fillId="70" borderId="28" xfId="193" applyNumberFormat="1" applyFont="1" applyFill="1" applyBorder="1" applyAlignment="1" quotePrefix="1">
      <alignment horizontal="left" vertical="center" indent="7"/>
    </xf>
    <xf numFmtId="49" fontId="46" fillId="70" borderId="28" xfId="193" applyNumberFormat="1" applyFont="1" applyFill="1" applyBorder="1" applyAlignment="1" quotePrefix="1">
      <alignment horizontal="left" vertical="center" indent="6"/>
    </xf>
    <xf numFmtId="3" fontId="47" fillId="70" borderId="29" xfId="144" applyNumberFormat="1" applyFont="1" applyFill="1" applyBorder="1" applyAlignment="1" quotePrefix="1">
      <alignment horizontal="right" vertical="center"/>
    </xf>
    <xf numFmtId="3" fontId="50" fillId="70" borderId="29" xfId="144" applyNumberFormat="1" applyFont="1" applyFill="1" applyBorder="1" applyAlignment="1" quotePrefix="1">
      <alignment horizontal="right" vertical="center"/>
    </xf>
    <xf numFmtId="49" fontId="26" fillId="70" borderId="28" xfId="193" applyNumberFormat="1" applyFont="1" applyFill="1" applyBorder="1" applyAlignment="1" quotePrefix="1">
      <alignment horizontal="left" vertical="center" indent="5"/>
    </xf>
    <xf numFmtId="3" fontId="50" fillId="70" borderId="29" xfId="204" applyNumberFormat="1" applyFont="1" applyFill="1" applyBorder="1" quotePrefix="1">
      <alignment horizontal="right" vertical="center"/>
    </xf>
    <xf numFmtId="3" fontId="42" fillId="70" borderId="29" xfId="144" applyNumberFormat="1" applyFont="1" applyFill="1" applyBorder="1" applyAlignment="1" quotePrefix="1">
      <alignment horizontal="right" vertical="center"/>
    </xf>
    <xf numFmtId="3" fontId="50" fillId="70" borderId="29" xfId="204" applyNumberFormat="1" applyFont="1" applyFill="1" applyBorder="1" applyAlignment="1">
      <alignment horizontal="right" vertical="center"/>
    </xf>
    <xf numFmtId="3" fontId="50" fillId="70" borderId="29" xfId="204" applyNumberFormat="1" applyFont="1" applyFill="1" applyBorder="1" applyAlignment="1" quotePrefix="1">
      <alignment horizontal="right" vertical="center"/>
    </xf>
    <xf numFmtId="49" fontId="27" fillId="70" borderId="31" xfId="193" applyNumberFormat="1" applyFont="1" applyFill="1" applyBorder="1" applyAlignment="1" quotePrefix="1">
      <alignment horizontal="left" vertical="center" indent="8"/>
    </xf>
    <xf numFmtId="0" fontId="27" fillId="70" borderId="32" xfId="193" applyFont="1" applyFill="1" applyBorder="1" quotePrefix="1">
      <alignment horizontal="left" vertical="center" indent="1"/>
    </xf>
    <xf numFmtId="3" fontId="50" fillId="70" borderId="32" xfId="209" applyNumberFormat="1" applyFont="1" applyFill="1" applyBorder="1" quotePrefix="1">
      <alignment horizontal="left" vertical="center" indent="1"/>
    </xf>
    <xf numFmtId="0" fontId="50" fillId="70" borderId="32" xfId="209" applyNumberFormat="1" applyFont="1" applyFill="1" applyBorder="1" quotePrefix="1">
      <alignment horizontal="left" vertical="center" indent="1"/>
    </xf>
    <xf numFmtId="3" fontId="50" fillId="70" borderId="32" xfId="204" applyNumberFormat="1" applyFont="1" applyFill="1" applyBorder="1">
      <alignment horizontal="right" vertical="center"/>
    </xf>
    <xf numFmtId="3" fontId="50" fillId="70" borderId="32" xfId="204" applyNumberFormat="1" applyFont="1" applyFill="1" applyBorder="1" applyAlignment="1" quotePrefix="1">
      <alignment horizontal="right" vertical="center"/>
    </xf>
    <xf numFmtId="3" fontId="26" fillId="69" borderId="17" xfId="0" applyNumberFormat="1" applyFont="1" applyFill="1" applyBorder="1" applyAlignment="1">
      <alignment horizontal="center" vertical="center" wrapText="1"/>
    </xf>
    <xf numFmtId="3" fontId="26" fillId="69" borderId="18" xfId="0" applyNumberFormat="1" applyFont="1" applyFill="1" applyBorder="1" applyAlignment="1">
      <alignment horizontal="center" vertical="center" wrapText="1"/>
    </xf>
    <xf numFmtId="3" fontId="26" fillId="69" borderId="18" xfId="208" applyNumberFormat="1" applyFont="1" applyFill="1" applyBorder="1" applyAlignment="1" quotePrefix="1">
      <alignment horizontal="center" vertical="center" wrapText="1"/>
    </xf>
    <xf numFmtId="3" fontId="42" fillId="70" borderId="30" xfId="204" applyNumberFormat="1" applyFont="1" applyFill="1" applyBorder="1">
      <alignment horizontal="right" vertical="center"/>
    </xf>
    <xf numFmtId="3" fontId="47" fillId="70" borderId="30" xfId="204" applyNumberFormat="1" applyFont="1" applyFill="1" applyBorder="1">
      <alignment horizontal="right" vertical="center"/>
    </xf>
    <xf numFmtId="3" fontId="50" fillId="70" borderId="30" xfId="144" applyNumberFormat="1" applyFont="1" applyFill="1" applyBorder="1">
      <alignment vertical="center"/>
    </xf>
    <xf numFmtId="3" fontId="47" fillId="70" borderId="30" xfId="144" applyNumberFormat="1" applyFont="1" applyFill="1" applyBorder="1">
      <alignment vertical="center"/>
    </xf>
    <xf numFmtId="3" fontId="50" fillId="70" borderId="29" xfId="144" applyNumberFormat="1" applyFont="1" applyFill="1" applyBorder="1">
      <alignment vertical="center"/>
    </xf>
    <xf numFmtId="3" fontId="47" fillId="70" borderId="29" xfId="144" applyNumberFormat="1" applyFont="1" applyFill="1" applyBorder="1">
      <alignment vertical="center"/>
    </xf>
    <xf numFmtId="3" fontId="37" fillId="70" borderId="26" xfId="204" applyNumberFormat="1" applyFont="1" applyFill="1" applyBorder="1">
      <alignment horizontal="right" vertical="center"/>
    </xf>
    <xf numFmtId="3" fontId="54" fillId="70" borderId="27" xfId="204" applyNumberFormat="1" applyFont="1" applyFill="1" applyBorder="1">
      <alignment horizontal="right" vertical="center"/>
    </xf>
    <xf numFmtId="3" fontId="33" fillId="70" borderId="29" xfId="209" applyNumberFormat="1" applyFont="1" applyFill="1" applyBorder="1" quotePrefix="1">
      <alignment horizontal="left" vertical="center" indent="1"/>
    </xf>
    <xf numFmtId="0" fontId="55" fillId="70" borderId="30" xfId="209" applyNumberFormat="1" applyFont="1" applyFill="1" applyBorder="1" quotePrefix="1">
      <alignment horizontal="left" vertical="center" indent="1"/>
    </xf>
    <xf numFmtId="0" fontId="54" fillId="70" borderId="30" xfId="171" applyNumberFormat="1" applyFont="1" applyFill="1" applyBorder="1" quotePrefix="1">
      <alignment horizontal="center" vertical="top"/>
    </xf>
    <xf numFmtId="3" fontId="56" fillId="70" borderId="30" xfId="204" applyNumberFormat="1" applyFont="1" applyFill="1" applyBorder="1">
      <alignment horizontal="right" vertical="center"/>
    </xf>
    <xf numFmtId="3" fontId="37" fillId="70" borderId="29" xfId="171" applyNumberFormat="1" applyFont="1" applyFill="1" applyBorder="1" quotePrefix="1">
      <alignment horizontal="center" vertical="top"/>
    </xf>
    <xf numFmtId="3" fontId="53" fillId="70" borderId="29" xfId="204" applyNumberFormat="1" applyFont="1" applyFill="1" applyBorder="1">
      <alignment horizontal="right" vertical="center"/>
    </xf>
    <xf numFmtId="3" fontId="37" fillId="70" borderId="29" xfId="204" applyNumberFormat="1" applyFont="1" applyFill="1" applyBorder="1">
      <alignment horizontal="right" vertical="center"/>
    </xf>
    <xf numFmtId="3" fontId="53" fillId="70" borderId="32" xfId="204" applyNumberFormat="1" applyFont="1" applyFill="1" applyBorder="1">
      <alignment horizontal="right" vertical="center"/>
    </xf>
    <xf numFmtId="3" fontId="54" fillId="70" borderId="30" xfId="204" applyNumberFormat="1" applyFont="1" applyFill="1" applyBorder="1">
      <alignment horizontal="right" vertical="center"/>
    </xf>
    <xf numFmtId="3" fontId="55" fillId="70" borderId="33" xfId="204" applyNumberFormat="1" applyFont="1" applyFill="1" applyBorder="1">
      <alignment horizontal="right" vertical="center"/>
    </xf>
    <xf numFmtId="3" fontId="50" fillId="70" borderId="33" xfId="144" applyNumberFormat="1" applyFont="1" applyFill="1" applyBorder="1">
      <alignment vertical="center"/>
    </xf>
    <xf numFmtId="0" fontId="33" fillId="70" borderId="37" xfId="209" applyNumberFormat="1" applyFill="1" applyBorder="1" applyAlignment="1" quotePrefix="1">
      <alignment horizontal="left" vertical="center" wrapText="1" indent="1"/>
    </xf>
    <xf numFmtId="3" fontId="42" fillId="70" borderId="38" xfId="144" applyNumberFormat="1" applyFont="1" applyFill="1" applyBorder="1">
      <alignment vertical="center"/>
    </xf>
    <xf numFmtId="3" fontId="42" fillId="70" borderId="39" xfId="144" applyNumberFormat="1" applyFont="1" applyFill="1" applyBorder="1">
      <alignment vertical="center"/>
    </xf>
    <xf numFmtId="3" fontId="50" fillId="70" borderId="39" xfId="144" applyNumberFormat="1" applyFont="1" applyFill="1" applyBorder="1">
      <alignment vertical="center"/>
    </xf>
    <xf numFmtId="3" fontId="50" fillId="70" borderId="39" xfId="144" applyNumberFormat="1" applyFont="1" applyFill="1" applyBorder="1">
      <alignment vertical="center"/>
    </xf>
    <xf numFmtId="3" fontId="50" fillId="70" borderId="39" xfId="204" applyNumberFormat="1" applyFont="1" applyFill="1" applyBorder="1">
      <alignment horizontal="right" vertical="center"/>
    </xf>
    <xf numFmtId="3" fontId="47" fillId="70" borderId="39" xfId="144" applyNumberFormat="1" applyFont="1" applyFill="1" applyBorder="1">
      <alignment vertical="center"/>
    </xf>
    <xf numFmtId="3" fontId="47" fillId="70" borderId="39" xfId="144" applyNumberFormat="1" applyFont="1" applyFill="1" applyBorder="1" applyAlignment="1" quotePrefix="1">
      <alignment horizontal="right" vertical="center"/>
    </xf>
    <xf numFmtId="3" fontId="50" fillId="70" borderId="39" xfId="144" applyNumberFormat="1" applyFont="1" applyFill="1" applyBorder="1" applyAlignment="1" quotePrefix="1">
      <alignment horizontal="right" vertical="center"/>
    </xf>
    <xf numFmtId="3" fontId="47" fillId="70" borderId="39" xfId="144" applyNumberFormat="1" applyFont="1" applyFill="1" applyBorder="1">
      <alignment vertical="center"/>
    </xf>
    <xf numFmtId="3" fontId="50" fillId="70" borderId="39" xfId="204" applyNumberFormat="1" applyFont="1" applyFill="1" applyBorder="1" quotePrefix="1">
      <alignment horizontal="right" vertical="center"/>
    </xf>
    <xf numFmtId="3" fontId="42" fillId="70" borderId="39" xfId="144" applyNumberFormat="1" applyFont="1" applyFill="1" applyBorder="1" applyAlignment="1" quotePrefix="1">
      <alignment horizontal="right" vertical="center"/>
    </xf>
    <xf numFmtId="3" fontId="50" fillId="70" borderId="39" xfId="204" applyNumberFormat="1" applyFont="1" applyFill="1" applyBorder="1" applyAlignment="1">
      <alignment horizontal="right" vertical="center"/>
    </xf>
    <xf numFmtId="3" fontId="50" fillId="70" borderId="39" xfId="204" applyNumberFormat="1" applyFont="1" applyFill="1" applyBorder="1" applyAlignment="1" quotePrefix="1">
      <alignment horizontal="right" vertical="center"/>
    </xf>
    <xf numFmtId="3" fontId="50" fillId="70" borderId="40" xfId="204" applyNumberFormat="1" applyFont="1" applyFill="1" applyBorder="1" applyAlignment="1" quotePrefix="1">
      <alignment horizontal="right" vertical="center"/>
    </xf>
    <xf numFmtId="3" fontId="26" fillId="69" borderId="41" xfId="130" applyNumberFormat="1" applyFont="1" applyFill="1" applyBorder="1" applyAlignment="1">
      <alignment horizontal="center" vertical="center" wrapText="1"/>
      <protection/>
    </xf>
    <xf numFmtId="0" fontId="33" fillId="70" borderId="42" xfId="209" applyNumberFormat="1" applyFill="1" applyBorder="1" applyAlignment="1" quotePrefix="1">
      <alignment horizontal="left" vertical="center" wrapText="1" indent="1"/>
    </xf>
    <xf numFmtId="0" fontId="37" fillId="70" borderId="43" xfId="171" applyNumberFormat="1" applyFill="1" applyBorder="1" quotePrefix="1">
      <alignment horizontal="center" vertical="top"/>
    </xf>
    <xf numFmtId="3" fontId="47" fillId="70" borderId="29" xfId="204" applyNumberFormat="1" applyFont="1" applyFill="1" applyBorder="1">
      <alignment horizontal="right" vertical="center"/>
    </xf>
    <xf numFmtId="3" fontId="42" fillId="70" borderId="29" xfId="204" applyNumberFormat="1" applyFont="1" applyFill="1" applyBorder="1">
      <alignment horizontal="right" vertical="center"/>
    </xf>
    <xf numFmtId="3" fontId="50" fillId="70" borderId="32" xfId="144" applyNumberFormat="1" applyFont="1" applyFill="1" applyBorder="1">
      <alignment vertical="center"/>
    </xf>
    <xf numFmtId="3" fontId="26" fillId="69" borderId="13" xfId="130" applyNumberFormat="1" applyFont="1" applyFill="1" applyBorder="1" applyAlignment="1">
      <alignment horizontal="center" vertical="center" wrapText="1"/>
      <protection/>
    </xf>
    <xf numFmtId="3" fontId="54" fillId="70" borderId="44" xfId="204" applyNumberFormat="1" applyFont="1" applyFill="1" applyBorder="1">
      <alignment horizontal="right" vertical="center"/>
    </xf>
    <xf numFmtId="0" fontId="55" fillId="70" borderId="45" xfId="209" applyNumberFormat="1" applyFont="1" applyFill="1" applyBorder="1" quotePrefix="1">
      <alignment horizontal="left" vertical="center" indent="1"/>
    </xf>
    <xf numFmtId="0" fontId="54" fillId="70" borderId="45" xfId="171" applyNumberFormat="1" applyFont="1" applyFill="1" applyBorder="1" quotePrefix="1">
      <alignment horizontal="center" vertical="top"/>
    </xf>
    <xf numFmtId="3" fontId="56" fillId="70" borderId="45" xfId="204" applyNumberFormat="1" applyFont="1" applyFill="1" applyBorder="1">
      <alignment horizontal="right" vertical="center"/>
    </xf>
    <xf numFmtId="3" fontId="54" fillId="70" borderId="45" xfId="204" applyNumberFormat="1" applyFont="1" applyFill="1" applyBorder="1">
      <alignment horizontal="right" vertical="center"/>
    </xf>
    <xf numFmtId="3" fontId="55" fillId="70" borderId="46" xfId="204" applyNumberFormat="1" applyFont="1" applyFill="1" applyBorder="1">
      <alignment horizontal="right" vertical="center"/>
    </xf>
    <xf numFmtId="3" fontId="26" fillId="70" borderId="47" xfId="129" applyNumberFormat="1" applyFont="1" applyFill="1" applyBorder="1">
      <alignment/>
      <protection/>
    </xf>
    <xf numFmtId="3" fontId="42" fillId="70" borderId="39" xfId="209" applyNumberFormat="1" applyFont="1" applyFill="1" applyBorder="1" quotePrefix="1">
      <alignment horizontal="left" vertical="center" indent="1"/>
    </xf>
    <xf numFmtId="3" fontId="42" fillId="70" borderId="39" xfId="171" applyNumberFormat="1" applyFont="1" applyFill="1" applyBorder="1" quotePrefix="1">
      <alignment horizontal="center" vertical="top"/>
    </xf>
    <xf numFmtId="3" fontId="42" fillId="70" borderId="39" xfId="204" applyNumberFormat="1" applyFont="1" applyFill="1" applyBorder="1">
      <alignment horizontal="right" vertical="center"/>
    </xf>
    <xf numFmtId="3" fontId="47" fillId="70" borderId="39" xfId="204" applyNumberFormat="1" applyFont="1" applyFill="1" applyBorder="1">
      <alignment horizontal="right" vertical="center"/>
    </xf>
    <xf numFmtId="3" fontId="47" fillId="70" borderId="40" xfId="204" applyNumberFormat="1" applyFont="1" applyFill="1" applyBorder="1">
      <alignment horizontal="right" vertical="center"/>
    </xf>
    <xf numFmtId="0" fontId="42" fillId="70" borderId="29" xfId="171" applyNumberFormat="1" applyFont="1" applyFill="1" applyBorder="1" quotePrefix="1">
      <alignment horizontal="center" vertical="top"/>
    </xf>
    <xf numFmtId="3" fontId="26" fillId="69" borderId="16" xfId="152" applyNumberFormat="1" applyFont="1" applyFill="1" applyBorder="1" applyAlignment="1">
      <alignment horizontal="center" vertical="center" wrapText="1"/>
    </xf>
    <xf numFmtId="3" fontId="26" fillId="69" borderId="16" xfId="208" applyNumberFormat="1" applyFont="1" applyFill="1" applyBorder="1" applyAlignment="1" quotePrefix="1">
      <alignment horizontal="center" vertical="center" wrapText="1"/>
    </xf>
    <xf numFmtId="3" fontId="34" fillId="70" borderId="0" xfId="129" applyNumberFormat="1" applyFont="1" applyFill="1">
      <alignment/>
      <protection/>
    </xf>
    <xf numFmtId="0" fontId="28" fillId="70" borderId="0" xfId="128" applyFont="1" applyFill="1" applyAlignment="1">
      <alignment horizontal="center" vertical="center"/>
      <protection/>
    </xf>
    <xf numFmtId="180" fontId="30" fillId="70" borderId="0" xfId="128" applyNumberFormat="1" applyFont="1" applyFill="1" applyAlignment="1">
      <alignment horizontal="center" vertical="center" wrapText="1"/>
      <protection/>
    </xf>
    <xf numFmtId="0" fontId="30" fillId="70" borderId="0" xfId="128" applyFont="1" applyFill="1" applyAlignment="1">
      <alignment horizontal="center" vertical="center" wrapText="1"/>
      <protection/>
    </xf>
    <xf numFmtId="4" fontId="30" fillId="70" borderId="0" xfId="128" applyNumberFormat="1" applyFont="1" applyFill="1" applyAlignment="1">
      <alignment horizontal="center" vertical="center"/>
      <protection/>
    </xf>
    <xf numFmtId="0" fontId="30" fillId="70" borderId="0" xfId="137" applyFont="1" applyFill="1" applyAlignment="1">
      <alignment horizontal="center" vertical="center"/>
      <protection/>
    </xf>
    <xf numFmtId="0" fontId="28" fillId="70" borderId="0" xfId="136" applyFont="1" applyFill="1" applyAlignment="1">
      <alignment horizontal="center" vertical="center"/>
      <protection/>
    </xf>
    <xf numFmtId="0" fontId="42" fillId="69" borderId="19" xfId="138" applyFont="1" applyFill="1" applyBorder="1" applyAlignment="1">
      <alignment horizontal="center" vertical="center"/>
      <protection/>
    </xf>
    <xf numFmtId="0" fontId="42" fillId="69" borderId="16" xfId="138" applyFont="1" applyFill="1" applyBorder="1" applyAlignment="1">
      <alignment horizontal="center" vertical="center"/>
      <protection/>
    </xf>
    <xf numFmtId="0" fontId="27" fillId="69" borderId="19" xfId="138" applyNumberFormat="1" applyFont="1" applyFill="1" applyBorder="1" applyAlignment="1">
      <alignment horizontal="center" vertical="center"/>
      <protection/>
    </xf>
    <xf numFmtId="0" fontId="27" fillId="69" borderId="16" xfId="138" applyNumberFormat="1" applyFont="1" applyFill="1" applyBorder="1" applyAlignment="1">
      <alignment horizontal="center" vertical="center"/>
      <protection/>
    </xf>
    <xf numFmtId="0" fontId="26" fillId="70" borderId="0" xfId="131" applyFont="1" applyFill="1" applyAlignment="1">
      <alignment horizontal="center"/>
      <protection/>
    </xf>
    <xf numFmtId="0" fontId="27" fillId="70" borderId="19" xfId="138" applyNumberFormat="1" applyFont="1" applyFill="1" applyBorder="1" applyAlignment="1">
      <alignment horizontal="center" vertical="center"/>
      <protection/>
    </xf>
    <xf numFmtId="0" fontId="27" fillId="70" borderId="16" xfId="138" applyNumberFormat="1" applyFont="1" applyFill="1" applyBorder="1" applyAlignment="1">
      <alignment horizontal="center" vertical="center"/>
      <protection/>
    </xf>
    <xf numFmtId="49" fontId="30" fillId="70" borderId="0" xfId="131" applyNumberFormat="1" applyFont="1" applyFill="1" applyAlignment="1">
      <alignment horizontal="center"/>
      <protection/>
    </xf>
    <xf numFmtId="0" fontId="51" fillId="71" borderId="19" xfId="0" applyFont="1" applyFill="1" applyBorder="1" applyAlignment="1">
      <alignment horizontal="center" vertical="center"/>
    </xf>
    <xf numFmtId="0" fontId="51" fillId="71" borderId="16" xfId="0" applyFont="1" applyFill="1" applyBorder="1" applyAlignment="1">
      <alignment horizontal="center" vertical="center"/>
    </xf>
    <xf numFmtId="0" fontId="48" fillId="70" borderId="0" xfId="0" applyNumberFormat="1" applyFont="1" applyFill="1" applyBorder="1" applyAlignment="1" applyProtection="1">
      <alignment horizontal="center" vertical="center" wrapText="1"/>
      <protection/>
    </xf>
    <xf numFmtId="0" fontId="1" fillId="70" borderId="0" xfId="129" applyFill="1" applyBorder="1" applyAlignment="1">
      <alignment horizontal="center"/>
      <protection/>
    </xf>
    <xf numFmtId="0" fontId="1" fillId="70" borderId="0" xfId="129" applyFont="1" applyFill="1" applyBorder="1" applyAlignment="1">
      <alignment horizontal="center"/>
      <protection/>
    </xf>
    <xf numFmtId="0" fontId="1" fillId="70" borderId="18" xfId="129" applyFill="1" applyBorder="1" applyAlignment="1">
      <alignment horizontal="center"/>
      <protection/>
    </xf>
    <xf numFmtId="0" fontId="1" fillId="70" borderId="0" xfId="129" applyFont="1" applyFill="1" applyAlignment="1">
      <alignment horizontal="center"/>
      <protection/>
    </xf>
    <xf numFmtId="0" fontId="30" fillId="70" borderId="0" xfId="132" applyFont="1" applyFill="1" applyAlignment="1">
      <alignment horizontal="center"/>
      <protection/>
    </xf>
  </cellXfs>
  <cellStyles count="2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urrency" xfId="101"/>
    <cellStyle name="Currency [0]" xfId="102"/>
    <cellStyle name="Emphasis 1" xfId="103"/>
    <cellStyle name="Emphasis 2" xfId="104"/>
    <cellStyle name="Emphasis 3" xfId="105"/>
    <cellStyle name="Explanatory Text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3" xfId="126"/>
    <cellStyle name="Normal 4" xfId="127"/>
    <cellStyle name="Normal 5" xfId="128"/>
    <cellStyle name="Normal 6" xfId="129"/>
    <cellStyle name="Normalno 2" xfId="130"/>
    <cellStyle name="Normalno 5" xfId="131"/>
    <cellStyle name="Normalno 8" xfId="132"/>
    <cellStyle name="Note" xfId="133"/>
    <cellStyle name="Note 2" xfId="134"/>
    <cellStyle name="Obično_Bilanca prihoda" xfId="135"/>
    <cellStyle name="Obično_PRIHODI 04. -07." xfId="136"/>
    <cellStyle name="Obično_PRIHODI 04. -07. 2" xfId="137"/>
    <cellStyle name="Obično_PRIHODI 04. -07. 3" xfId="138"/>
    <cellStyle name="Output" xfId="139"/>
    <cellStyle name="Output 2" xfId="140"/>
    <cellStyle name="Percent" xfId="141"/>
    <cellStyle name="SAPBEXaggData" xfId="142"/>
    <cellStyle name="SAPBEXaggData 2" xfId="143"/>
    <cellStyle name="SAPBEXaggData 3" xfId="144"/>
    <cellStyle name="SAPBEXaggDataEmph" xfId="145"/>
    <cellStyle name="SAPBEXaggItem" xfId="146"/>
    <cellStyle name="SAPBEXaggItem 2" xfId="147"/>
    <cellStyle name="SAPBEXaggItem 3" xfId="148"/>
    <cellStyle name="SAPBEXaggItemX" xfId="149"/>
    <cellStyle name="SAPBEXchaText" xfId="150"/>
    <cellStyle name="SAPBEXchaText 2" xfId="151"/>
    <cellStyle name="SAPBEXchaText 3" xfId="152"/>
    <cellStyle name="SAPBEXchaText 4" xfId="153"/>
    <cellStyle name="SAPBEXexcBad7" xfId="154"/>
    <cellStyle name="SAPBEXexcBad8" xfId="155"/>
    <cellStyle name="SAPBEXexcBad9" xfId="156"/>
    <cellStyle name="SAPBEXexcCritical4" xfId="157"/>
    <cellStyle name="SAPBEXexcCritical5" xfId="158"/>
    <cellStyle name="SAPBEXexcCritical6" xfId="159"/>
    <cellStyle name="SAPBEXexcGood1" xfId="160"/>
    <cellStyle name="SAPBEXexcGood2" xfId="161"/>
    <cellStyle name="SAPBEXexcGood3" xfId="162"/>
    <cellStyle name="SAPBEXfilterDrill" xfId="163"/>
    <cellStyle name="SAPBEXfilterDrill 2" xfId="164"/>
    <cellStyle name="SAPBEXfilterItem" xfId="165"/>
    <cellStyle name="SAPBEXfilterItem 2" xfId="166"/>
    <cellStyle name="SAPBEXfilterText" xfId="167"/>
    <cellStyle name="SAPBEXfilterText 2" xfId="168"/>
    <cellStyle name="SAPBEXformats" xfId="169"/>
    <cellStyle name="SAPBEXformats 2" xfId="170"/>
    <cellStyle name="SAPBEXformats 3" xfId="171"/>
    <cellStyle name="SAPBEXheaderItem" xfId="172"/>
    <cellStyle name="SAPBEXheaderItem 2" xfId="173"/>
    <cellStyle name="SAPBEXheaderText" xfId="174"/>
    <cellStyle name="SAPBEXheaderText 2" xfId="175"/>
    <cellStyle name="SAPBEXHLevel0" xfId="176"/>
    <cellStyle name="SAPBEXHLevel0 2" xfId="177"/>
    <cellStyle name="SAPBEXHLevel0 3" xfId="178"/>
    <cellStyle name="SAPBEXHLevel0 4" xfId="179"/>
    <cellStyle name="SAPBEXHLevel0X" xfId="180"/>
    <cellStyle name="SAPBEXHLevel1" xfId="181"/>
    <cellStyle name="SAPBEXHLevel1 2" xfId="182"/>
    <cellStyle name="SAPBEXHLevel1 3" xfId="183"/>
    <cellStyle name="SAPBEXHLevel1 4" xfId="184"/>
    <cellStyle name="SAPBEXHLevel1X" xfId="185"/>
    <cellStyle name="SAPBEXHLevel2" xfId="186"/>
    <cellStyle name="SAPBEXHLevel2 2" xfId="187"/>
    <cellStyle name="SAPBEXHLevel2 3" xfId="188"/>
    <cellStyle name="SAPBEXHLevel2 4" xfId="189"/>
    <cellStyle name="SAPBEXHLevel2X" xfId="190"/>
    <cellStyle name="SAPBEXHLevel3" xfId="191"/>
    <cellStyle name="SAPBEXHLevel3 2" xfId="192"/>
    <cellStyle name="SAPBEXHLevel3 3" xfId="193"/>
    <cellStyle name="SAPBEXHLevel3X" xfId="194"/>
    <cellStyle name="SAPBEXinputData" xfId="195"/>
    <cellStyle name="SAPBEXItemHeader" xfId="196"/>
    <cellStyle name="SAPBEXresData" xfId="197"/>
    <cellStyle name="SAPBEXresDataEmph" xfId="198"/>
    <cellStyle name="SAPBEXresDataEmph 2" xfId="199"/>
    <cellStyle name="SAPBEXresItem" xfId="200"/>
    <cellStyle name="SAPBEXresItemX" xfId="201"/>
    <cellStyle name="SAPBEXstdData" xfId="202"/>
    <cellStyle name="SAPBEXstdData 2" xfId="203"/>
    <cellStyle name="SAPBEXstdData 3" xfId="204"/>
    <cellStyle name="SAPBEXstdDataEmph" xfId="205"/>
    <cellStyle name="SAPBEXstdItem" xfId="206"/>
    <cellStyle name="SAPBEXstdItem 2" xfId="207"/>
    <cellStyle name="SAPBEXstdItem 3" xfId="208"/>
    <cellStyle name="SAPBEXstdItem 4" xfId="209"/>
    <cellStyle name="SAPBEXstdItemX" xfId="210"/>
    <cellStyle name="SAPBEXtitle" xfId="211"/>
    <cellStyle name="SAPBEXtitle 2" xfId="212"/>
    <cellStyle name="SAPBEXunassignedItem" xfId="213"/>
    <cellStyle name="SAPBEXunassignedItem 2" xfId="214"/>
    <cellStyle name="SAPBEXundefined" xfId="215"/>
    <cellStyle name="Sheet Title" xfId="216"/>
    <cellStyle name="Title" xfId="217"/>
    <cellStyle name="Total" xfId="218"/>
    <cellStyle name="Total 2" xfId="219"/>
    <cellStyle name="Warning Text" xfId="220"/>
    <cellStyle name="Warning Text 2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1428750</xdr:colOff>
      <xdr:row>6</xdr:row>
      <xdr:rowOff>123825</xdr:rowOff>
    </xdr:from>
    <xdr:to>
      <xdr:col>14</xdr:col>
      <xdr:colOff>1228725</xdr:colOff>
      <xdr:row>14</xdr:row>
      <xdr:rowOff>190500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96150" y="1695450"/>
          <a:ext cx="36671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1428750</xdr:colOff>
      <xdr:row>0</xdr:row>
      <xdr:rowOff>0</xdr:rowOff>
    </xdr:from>
    <xdr:to>
      <xdr:col>10</xdr:col>
      <xdr:colOff>1428750</xdr:colOff>
      <xdr:row>1</xdr:row>
      <xdr:rowOff>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96150" y="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1200150</xdr:colOff>
      <xdr:row>17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19225"/>
          <a:ext cx="8524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9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14450"/>
          <a:ext cx="863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1181100</xdr:colOff>
      <xdr:row>104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14400"/>
          <a:ext cx="9001125" cy="1896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rzzhr-my.sharepoint.com/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9"/>
  <sheetViews>
    <sheetView tabSelected="1" zoomScale="85" zoomScaleNormal="85" zoomScalePageLayoutView="0" workbookViewId="0" topLeftCell="A1">
      <selection activeCell="A1" sqref="A1:F1"/>
    </sheetView>
  </sheetViews>
  <sheetFormatPr defaultColWidth="12.5" defaultRowHeight="15" customHeight="1"/>
  <cols>
    <col min="1" max="1" width="51.83203125" style="83" customWidth="1"/>
    <col min="2" max="2" width="23.33203125" style="72" customWidth="1"/>
    <col min="3" max="3" width="22.83203125" style="72" hidden="1" customWidth="1"/>
    <col min="4" max="4" width="24.83203125" style="72" customWidth="1"/>
    <col min="5" max="5" width="22.83203125" style="72" customWidth="1"/>
    <col min="6" max="6" width="24.83203125" style="72" customWidth="1"/>
    <col min="7" max="7" width="19.5" style="87" bestFit="1" customWidth="1"/>
    <col min="8" max="8" width="5.33203125" style="87" bestFit="1" customWidth="1"/>
    <col min="9" max="9" width="19.5" style="87" bestFit="1" customWidth="1"/>
    <col min="10" max="10" width="5.83203125" style="87" bestFit="1" customWidth="1"/>
    <col min="11" max="11" width="19.5" style="87" bestFit="1" customWidth="1"/>
    <col min="12" max="12" width="5.33203125" style="87" bestFit="1" customWidth="1"/>
    <col min="13" max="13" width="18.66015625" style="87" bestFit="1" customWidth="1"/>
    <col min="14" max="26" width="12.5" style="87" customWidth="1"/>
    <col min="27" max="16384" width="12.5" style="67" customWidth="1"/>
  </cols>
  <sheetData>
    <row r="1" spans="1:6" ht="45" customHeight="1">
      <c r="A1" s="334" t="str">
        <f>CONCATENATE('Tekst varijable'!A2," ",UPPER('Tekst varijable'!A1))</f>
        <v>52209 HRVATSKA ZAKLADA ZA ZNANOST</v>
      </c>
      <c r="B1" s="334"/>
      <c r="C1" s="334"/>
      <c r="D1" s="334"/>
      <c r="E1" s="334"/>
      <c r="F1" s="334"/>
    </row>
    <row r="3" spans="1:6" ht="43.5" customHeight="1">
      <c r="A3" s="333" t="s">
        <v>164</v>
      </c>
      <c r="B3" s="333"/>
      <c r="C3" s="333"/>
      <c r="D3" s="333"/>
      <c r="E3" s="333"/>
      <c r="F3" s="333"/>
    </row>
    <row r="4" spans="1:6" s="70" customFormat="1" ht="12.75" customHeight="1">
      <c r="A4" s="68"/>
      <c r="B4" s="69"/>
      <c r="C4" s="69"/>
      <c r="D4" s="69"/>
      <c r="E4" s="69"/>
      <c r="F4" s="69"/>
    </row>
    <row r="5" spans="1:26" s="71" customFormat="1" ht="15" customHeight="1">
      <c r="A5" s="332" t="s">
        <v>10</v>
      </c>
      <c r="B5" s="332"/>
      <c r="C5" s="332"/>
      <c r="D5" s="332"/>
      <c r="E5" s="332"/>
      <c r="F5" s="332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s="71" customFormat="1" ht="9" customHeight="1">
      <c r="A6" s="70"/>
      <c r="B6" s="72"/>
      <c r="C6" s="72"/>
      <c r="D6" s="72"/>
      <c r="E6" s="72"/>
      <c r="F6" s="72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6" s="75" customFormat="1" ht="12" customHeight="1">
      <c r="A7" s="73"/>
      <c r="B7" s="74"/>
      <c r="C7" s="74"/>
      <c r="D7" s="74"/>
      <c r="E7" s="74"/>
      <c r="F7" s="74"/>
    </row>
    <row r="8" spans="1:26" s="76" customFormat="1" ht="18" customHeight="1">
      <c r="A8" s="335" t="s">
        <v>30</v>
      </c>
      <c r="B8" s="335"/>
      <c r="C8" s="335"/>
      <c r="D8" s="335"/>
      <c r="E8" s="335"/>
      <c r="F8" s="335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s="76" customFormat="1" ht="6.75" customHeight="1">
      <c r="A9" s="67"/>
      <c r="B9" s="77"/>
      <c r="C9" s="77"/>
      <c r="D9" s="77"/>
      <c r="E9" s="77"/>
      <c r="F9" s="7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s="76" customFormat="1" ht="41.25" customHeight="1">
      <c r="A10" s="85"/>
      <c r="B10" s="86" t="str">
        <f>CONCATENATE("Plan za ",MID('BW upit'!E2,14,5))</f>
        <v>Plan za 2023.</v>
      </c>
      <c r="C10" s="86" t="s">
        <v>160</v>
      </c>
      <c r="D10" s="86" t="s">
        <v>159</v>
      </c>
      <c r="E10" s="315" t="s">
        <v>160</v>
      </c>
      <c r="F10" s="315" t="s">
        <v>163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s="80" customFormat="1" ht="15">
      <c r="A11" s="78">
        <v>1</v>
      </c>
      <c r="B11" s="79">
        <v>2</v>
      </c>
      <c r="C11" s="79">
        <v>3</v>
      </c>
      <c r="D11" s="79">
        <v>4</v>
      </c>
      <c r="E11" s="79">
        <v>3</v>
      </c>
      <c r="F11" s="79">
        <v>4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18" customHeight="1">
      <c r="A12" s="81" t="s">
        <v>2</v>
      </c>
      <c r="B12" s="89">
        <f>'BW upit'!E4</f>
        <v>35122489</v>
      </c>
      <c r="C12" s="89">
        <f>' Račun prihoda i rashoda'!L11</f>
        <v>323331</v>
      </c>
      <c r="D12" s="89">
        <f>' Račun prihoda i rashoda'!M11</f>
        <v>35445820</v>
      </c>
      <c r="E12" s="89">
        <v>-26603</v>
      </c>
      <c r="F12" s="89">
        <f>' Račun prihoda i rashoda'!O11</f>
        <v>35419217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67"/>
      <c r="X12" s="67"/>
      <c r="Y12" s="67"/>
      <c r="Z12" s="67"/>
    </row>
    <row r="13" spans="1:26" ht="28.5">
      <c r="A13" s="81" t="s">
        <v>3</v>
      </c>
      <c r="B13" s="89">
        <f>'BW upit'!E5</f>
        <v>0</v>
      </c>
      <c r="C13" s="89">
        <v>0</v>
      </c>
      <c r="D13" s="89">
        <v>0</v>
      </c>
      <c r="E13" s="89">
        <v>0</v>
      </c>
      <c r="F13" s="89">
        <v>0</v>
      </c>
      <c r="G13" s="91"/>
      <c r="H13" s="91"/>
      <c r="I13" s="91"/>
      <c r="J13" s="91"/>
      <c r="K13" s="91"/>
      <c r="L13" s="91"/>
      <c r="M13" s="91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5">
      <c r="A14" s="81" t="s">
        <v>4</v>
      </c>
      <c r="B14" s="89">
        <f>'BW upit'!E6</f>
        <v>35122489</v>
      </c>
      <c r="C14" s="89">
        <f>SUM(C12:C13)</f>
        <v>323331</v>
      </c>
      <c r="D14" s="89">
        <f>SUM(D12:D13)</f>
        <v>35445820</v>
      </c>
      <c r="E14" s="89">
        <f>SUM(E12:E13)</f>
        <v>-26603</v>
      </c>
      <c r="F14" s="89">
        <f>SUM(F12:F13)</f>
        <v>35419217</v>
      </c>
      <c r="G14" s="72"/>
      <c r="H14" s="72"/>
      <c r="I14" s="72"/>
      <c r="J14" s="72"/>
      <c r="K14" s="72"/>
      <c r="L14" s="72"/>
      <c r="M14" s="72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8" customHeight="1">
      <c r="A15" s="81" t="s">
        <v>5</v>
      </c>
      <c r="B15" s="89">
        <f>'BW upit'!E7</f>
        <v>34806515</v>
      </c>
      <c r="C15" s="89">
        <f>' Račun prihoda i rashoda'!L30</f>
        <v>362255</v>
      </c>
      <c r="D15" s="89">
        <f>' Račun prihoda i rashoda'!M30</f>
        <v>35168770</v>
      </c>
      <c r="E15" s="89">
        <f>' Račun prihoda i rashoda'!N30</f>
        <v>-26603</v>
      </c>
      <c r="F15" s="89">
        <f>' Račun prihoda i rashoda'!O30</f>
        <v>35142167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28.5">
      <c r="A16" s="81" t="s">
        <v>11</v>
      </c>
      <c r="B16" s="89">
        <f>'BW upit'!E8</f>
        <v>319862</v>
      </c>
      <c r="C16" s="89">
        <f>' Račun prihoda i rashoda'!L57</f>
        <v>341</v>
      </c>
      <c r="D16" s="89">
        <f>' Račun prihoda i rashoda'!M57</f>
        <v>320203</v>
      </c>
      <c r="E16" s="89">
        <f>' Račun prihoda i rashoda'!N57</f>
        <v>0</v>
      </c>
      <c r="F16" s="89">
        <f>' Račun prihoda i rashoda'!O57</f>
        <v>320203</v>
      </c>
      <c r="G16" s="72"/>
      <c r="H16" s="72"/>
      <c r="I16" s="72"/>
      <c r="J16" s="72"/>
      <c r="K16" s="72"/>
      <c r="L16" s="72"/>
      <c r="M16" s="72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5">
      <c r="A17" s="81" t="s">
        <v>6</v>
      </c>
      <c r="B17" s="89">
        <f>'BW upit'!E9</f>
        <v>35126377</v>
      </c>
      <c r="C17" s="89">
        <f>SUM(C15:C16)</f>
        <v>362596</v>
      </c>
      <c r="D17" s="89">
        <f>SUM(D15:D16)</f>
        <v>35488973</v>
      </c>
      <c r="E17" s="89">
        <f>SUM(E15:E16)</f>
        <v>-26603</v>
      </c>
      <c r="F17" s="89">
        <f>SUM(F15:F16)</f>
        <v>35462370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67"/>
      <c r="T17" s="67"/>
      <c r="U17" s="67"/>
      <c r="V17" s="67"/>
      <c r="W17" s="67"/>
      <c r="X17" s="67"/>
      <c r="Y17" s="67"/>
      <c r="Z17" s="67"/>
    </row>
    <row r="18" spans="1:26" ht="18" customHeight="1">
      <c r="A18" s="82" t="s">
        <v>12</v>
      </c>
      <c r="B18" s="89">
        <f>'BW upit'!E10</f>
        <v>-3888</v>
      </c>
      <c r="C18" s="89">
        <f>C14-C17</f>
        <v>-39265</v>
      </c>
      <c r="D18" s="89">
        <f>D14-D17</f>
        <v>-43153</v>
      </c>
      <c r="E18" s="89">
        <f>E14-E17</f>
        <v>0</v>
      </c>
      <c r="F18" s="89">
        <f>F14-F17</f>
        <v>-43153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6" s="71" customFormat="1" ht="14.25" customHeight="1">
      <c r="A19" s="83"/>
      <c r="B19" s="72"/>
      <c r="C19" s="72"/>
      <c r="D19" s="72"/>
      <c r="E19" s="72"/>
      <c r="F19" s="72"/>
    </row>
    <row r="20" spans="1:6" s="71" customFormat="1" ht="18.75" customHeight="1">
      <c r="A20" s="335" t="s">
        <v>31</v>
      </c>
      <c r="B20" s="335"/>
      <c r="C20" s="335"/>
      <c r="D20" s="335"/>
      <c r="E20" s="335"/>
      <c r="F20" s="335"/>
    </row>
    <row r="21" spans="1:6" s="71" customFormat="1" ht="6.75" customHeight="1">
      <c r="A21" s="84"/>
      <c r="B21" s="72"/>
      <c r="C21" s="72"/>
      <c r="D21" s="72"/>
      <c r="E21" s="72"/>
      <c r="F21" s="72"/>
    </row>
    <row r="22" spans="1:26" s="76" customFormat="1" ht="32.25" customHeight="1">
      <c r="A22" s="85"/>
      <c r="B22" s="86" t="str">
        <f>B10</f>
        <v>Plan za 2023.</v>
      </c>
      <c r="C22" s="86" t="str">
        <f>C10</f>
        <v>Povećanje/ smanjenje</v>
      </c>
      <c r="D22" s="86" t="str">
        <f>D10</f>
        <v>Prve Izmjene i dopune Plana za 2023.</v>
      </c>
      <c r="E22" s="315" t="s">
        <v>160</v>
      </c>
      <c r="F22" s="315" t="s">
        <v>163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s="80" customFormat="1" ht="15">
      <c r="A23" s="78">
        <v>1</v>
      </c>
      <c r="B23" s="79">
        <v>2</v>
      </c>
      <c r="C23" s="79">
        <v>3</v>
      </c>
      <c r="D23" s="79">
        <v>4</v>
      </c>
      <c r="E23" s="79">
        <v>3</v>
      </c>
      <c r="F23" s="79">
        <v>4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s="76" customFormat="1" ht="28.5">
      <c r="A24" s="81" t="s">
        <v>7</v>
      </c>
      <c r="B24" s="89">
        <f>'BW upit'!E11</f>
        <v>0</v>
      </c>
      <c r="C24" s="89"/>
      <c r="D24" s="89">
        <v>0</v>
      </c>
      <c r="E24" s="89">
        <v>0</v>
      </c>
      <c r="F24" s="89">
        <v>0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s="76" customFormat="1" ht="28.5">
      <c r="A25" s="81" t="s">
        <v>8</v>
      </c>
      <c r="B25" s="89">
        <f>'BW upit'!E12</f>
        <v>0</v>
      </c>
      <c r="C25" s="89"/>
      <c r="D25" s="89">
        <v>0</v>
      </c>
      <c r="E25" s="89">
        <v>0</v>
      </c>
      <c r="F25" s="89">
        <v>0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s="76" customFormat="1" ht="28.5">
      <c r="A26" s="81" t="s">
        <v>17</v>
      </c>
      <c r="B26" s="89">
        <f>'BW upit'!E13</f>
        <v>3888</v>
      </c>
      <c r="C26" s="89">
        <f>D26-B26</f>
        <v>284107</v>
      </c>
      <c r="D26" s="89">
        <v>287995</v>
      </c>
      <c r="E26" s="89">
        <f>F26-D26</f>
        <v>0</v>
      </c>
      <c r="F26" s="89">
        <v>287995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s="76" customFormat="1" ht="28.5">
      <c r="A27" s="81" t="s">
        <v>18</v>
      </c>
      <c r="B27" s="89">
        <f>'BW upit'!E14</f>
        <v>0</v>
      </c>
      <c r="C27" s="89">
        <f>D27</f>
        <v>244842</v>
      </c>
      <c r="D27" s="89">
        <f>D12+D26-D17</f>
        <v>244842</v>
      </c>
      <c r="E27" s="89">
        <v>0</v>
      </c>
      <c r="F27" s="89">
        <f>F12+F26-F17</f>
        <v>244842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18" customHeight="1">
      <c r="A28" s="81" t="s">
        <v>13</v>
      </c>
      <c r="B28" s="89">
        <v>3888</v>
      </c>
      <c r="C28" s="89">
        <f>D28-B28</f>
        <v>39265</v>
      </c>
      <c r="D28" s="89">
        <f>D26-D27</f>
        <v>43153</v>
      </c>
      <c r="E28" s="89">
        <v>0</v>
      </c>
      <c r="F28" s="89">
        <f>F26-F27</f>
        <v>43153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s="76" customFormat="1" ht="28.5">
      <c r="A29" s="81" t="s">
        <v>9</v>
      </c>
      <c r="B29" s="89">
        <f>'BW upit'!E16</f>
        <v>0</v>
      </c>
      <c r="C29" s="89"/>
      <c r="D29" s="89">
        <f>D26-D27-D28</f>
        <v>0</v>
      </c>
      <c r="E29" s="89">
        <v>0</v>
      </c>
      <c r="F29" s="89">
        <f>F26-F27-F28</f>
        <v>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ht="15.75" customHeight="1"/>
    <row r="31" spans="2:6" s="87" customFormat="1" ht="15" customHeight="1">
      <c r="B31" s="92"/>
      <c r="C31" s="92"/>
      <c r="D31" s="92"/>
      <c r="E31" s="92"/>
      <c r="F31" s="92"/>
    </row>
    <row r="32" spans="2:6" s="87" customFormat="1" ht="15" customHeight="1">
      <c r="B32" s="92"/>
      <c r="C32" s="92"/>
      <c r="D32" s="92"/>
      <c r="E32" s="92"/>
      <c r="F32" s="92"/>
    </row>
    <row r="33" spans="2:6" s="87" customFormat="1" ht="17.25" customHeight="1">
      <c r="B33" s="92"/>
      <c r="C33" s="92"/>
      <c r="D33" s="92"/>
      <c r="E33" s="92"/>
      <c r="F33" s="92"/>
    </row>
    <row r="34" spans="2:6" s="87" customFormat="1" ht="15" customHeight="1">
      <c r="B34" s="92"/>
      <c r="C34" s="92"/>
      <c r="D34" s="92"/>
      <c r="E34" s="92"/>
      <c r="F34" s="92"/>
    </row>
    <row r="35" spans="2:6" s="87" customFormat="1" ht="15" customHeight="1">
      <c r="B35" s="92"/>
      <c r="C35" s="92"/>
      <c r="D35" s="92"/>
      <c r="E35" s="92"/>
      <c r="F35" s="92"/>
    </row>
    <row r="36" spans="2:6" s="87" customFormat="1" ht="15" customHeight="1">
      <c r="B36" s="92"/>
      <c r="C36" s="92"/>
      <c r="D36" s="92"/>
      <c r="E36" s="92"/>
      <c r="F36" s="92"/>
    </row>
    <row r="37" spans="2:6" s="87" customFormat="1" ht="15" customHeight="1">
      <c r="B37" s="92"/>
      <c r="C37" s="92"/>
      <c r="D37" s="92"/>
      <c r="E37" s="92"/>
      <c r="F37" s="92"/>
    </row>
    <row r="38" spans="2:6" s="87" customFormat="1" ht="15" customHeight="1">
      <c r="B38" s="92"/>
      <c r="C38" s="92"/>
      <c r="D38" s="92"/>
      <c r="E38" s="92"/>
      <c r="F38" s="92"/>
    </row>
    <row r="39" spans="2:6" s="87" customFormat="1" ht="15" customHeight="1">
      <c r="B39" s="92"/>
      <c r="C39" s="92"/>
      <c r="D39" s="92"/>
      <c r="E39" s="92"/>
      <c r="F39" s="92"/>
    </row>
    <row r="40" spans="2:6" s="87" customFormat="1" ht="15" customHeight="1">
      <c r="B40" s="92"/>
      <c r="C40" s="92"/>
      <c r="D40" s="92"/>
      <c r="E40" s="92"/>
      <c r="F40" s="92"/>
    </row>
    <row r="41" spans="2:6" s="87" customFormat="1" ht="15" customHeight="1">
      <c r="B41" s="92"/>
      <c r="C41" s="92"/>
      <c r="D41" s="92"/>
      <c r="E41" s="92"/>
      <c r="F41" s="92"/>
    </row>
    <row r="42" spans="2:6" s="87" customFormat="1" ht="15" customHeight="1">
      <c r="B42" s="92"/>
      <c r="C42" s="92"/>
      <c r="D42" s="92"/>
      <c r="E42" s="92"/>
      <c r="F42" s="92"/>
    </row>
    <row r="43" spans="2:6" s="87" customFormat="1" ht="15" customHeight="1">
      <c r="B43" s="92"/>
      <c r="C43" s="92"/>
      <c r="D43" s="92"/>
      <c r="E43" s="92"/>
      <c r="F43" s="92"/>
    </row>
    <row r="44" spans="2:6" s="87" customFormat="1" ht="15" customHeight="1">
      <c r="B44" s="92"/>
      <c r="C44" s="92"/>
      <c r="D44" s="92"/>
      <c r="E44" s="92"/>
      <c r="F44" s="92"/>
    </row>
    <row r="45" spans="2:6" s="87" customFormat="1" ht="15" customHeight="1">
      <c r="B45" s="92"/>
      <c r="C45" s="92"/>
      <c r="D45" s="92"/>
      <c r="E45" s="92"/>
      <c r="F45" s="92"/>
    </row>
    <row r="46" spans="2:6" s="87" customFormat="1" ht="15" customHeight="1">
      <c r="B46" s="92"/>
      <c r="C46" s="92"/>
      <c r="D46" s="92"/>
      <c r="E46" s="92"/>
      <c r="F46" s="92"/>
    </row>
    <row r="47" spans="2:6" s="87" customFormat="1" ht="15" customHeight="1">
      <c r="B47" s="92"/>
      <c r="C47" s="92"/>
      <c r="D47" s="92"/>
      <c r="E47" s="92"/>
      <c r="F47" s="92"/>
    </row>
    <row r="48" spans="2:6" s="87" customFormat="1" ht="15" customHeight="1">
      <c r="B48" s="92"/>
      <c r="C48" s="92"/>
      <c r="D48" s="92"/>
      <c r="E48" s="92"/>
      <c r="F48" s="92"/>
    </row>
    <row r="49" spans="2:6" s="87" customFormat="1" ht="15" customHeight="1">
      <c r="B49" s="92"/>
      <c r="C49" s="92"/>
      <c r="D49" s="92"/>
      <c r="E49" s="92"/>
      <c r="F49" s="92"/>
    </row>
    <row r="50" spans="2:6" s="87" customFormat="1" ht="15" customHeight="1">
      <c r="B50" s="92"/>
      <c r="C50" s="92"/>
      <c r="D50" s="92"/>
      <c r="E50" s="92"/>
      <c r="F50" s="92"/>
    </row>
    <row r="51" spans="2:6" s="87" customFormat="1" ht="15" customHeight="1">
      <c r="B51" s="92"/>
      <c r="C51" s="92"/>
      <c r="D51" s="92"/>
      <c r="E51" s="92"/>
      <c r="F51" s="92"/>
    </row>
    <row r="52" spans="2:6" s="87" customFormat="1" ht="15" customHeight="1">
      <c r="B52" s="92"/>
      <c r="C52" s="92"/>
      <c r="D52" s="92"/>
      <c r="E52" s="92"/>
      <c r="F52" s="92"/>
    </row>
    <row r="53" spans="2:6" s="87" customFormat="1" ht="15" customHeight="1">
      <c r="B53" s="92"/>
      <c r="C53" s="92"/>
      <c r="D53" s="92"/>
      <c r="E53" s="92"/>
      <c r="F53" s="92"/>
    </row>
    <row r="54" spans="2:6" s="87" customFormat="1" ht="15" customHeight="1">
      <c r="B54" s="92"/>
      <c r="C54" s="92"/>
      <c r="D54" s="92"/>
      <c r="E54" s="92"/>
      <c r="F54" s="92"/>
    </row>
    <row r="55" spans="2:6" s="87" customFormat="1" ht="15" customHeight="1">
      <c r="B55" s="92"/>
      <c r="C55" s="92"/>
      <c r="D55" s="92"/>
      <c r="E55" s="92"/>
      <c r="F55" s="92"/>
    </row>
    <row r="56" spans="2:6" s="87" customFormat="1" ht="15" customHeight="1">
      <c r="B56" s="92"/>
      <c r="C56" s="92"/>
      <c r="D56" s="92"/>
      <c r="E56" s="92"/>
      <c r="F56" s="92"/>
    </row>
    <row r="57" spans="2:6" s="87" customFormat="1" ht="15" customHeight="1">
      <c r="B57" s="92"/>
      <c r="C57" s="92"/>
      <c r="D57" s="92"/>
      <c r="E57" s="92"/>
      <c r="F57" s="92"/>
    </row>
    <row r="58" spans="2:6" s="87" customFormat="1" ht="15" customHeight="1">
      <c r="B58" s="92"/>
      <c r="C58" s="92"/>
      <c r="D58" s="92"/>
      <c r="E58" s="92"/>
      <c r="F58" s="92"/>
    </row>
    <row r="59" spans="2:6" s="87" customFormat="1" ht="15" customHeight="1">
      <c r="B59" s="92"/>
      <c r="C59" s="92"/>
      <c r="D59" s="92"/>
      <c r="E59" s="92"/>
      <c r="F59" s="92"/>
    </row>
    <row r="60" spans="2:6" s="87" customFormat="1" ht="15" customHeight="1">
      <c r="B60" s="92"/>
      <c r="C60" s="92"/>
      <c r="D60" s="92"/>
      <c r="E60" s="92"/>
      <c r="F60" s="92"/>
    </row>
    <row r="61" spans="2:6" s="87" customFormat="1" ht="15" customHeight="1">
      <c r="B61" s="92"/>
      <c r="C61" s="92"/>
      <c r="D61" s="92"/>
      <c r="E61" s="92"/>
      <c r="F61" s="92"/>
    </row>
    <row r="62" spans="2:6" s="87" customFormat="1" ht="15" customHeight="1">
      <c r="B62" s="92"/>
      <c r="C62" s="92"/>
      <c r="D62" s="92"/>
      <c r="E62" s="92"/>
      <c r="F62" s="92"/>
    </row>
    <row r="63" spans="2:6" s="87" customFormat="1" ht="15" customHeight="1">
      <c r="B63" s="92"/>
      <c r="C63" s="92"/>
      <c r="D63" s="92"/>
      <c r="E63" s="92"/>
      <c r="F63" s="92"/>
    </row>
    <row r="64" spans="2:6" s="87" customFormat="1" ht="15" customHeight="1">
      <c r="B64" s="92"/>
      <c r="C64" s="92"/>
      <c r="D64" s="92"/>
      <c r="E64" s="92"/>
      <c r="F64" s="92"/>
    </row>
    <row r="65" spans="2:6" s="87" customFormat="1" ht="15" customHeight="1">
      <c r="B65" s="92"/>
      <c r="C65" s="92"/>
      <c r="D65" s="92"/>
      <c r="E65" s="92"/>
      <c r="F65" s="92"/>
    </row>
    <row r="66" spans="2:6" s="87" customFormat="1" ht="15" customHeight="1">
      <c r="B66" s="92"/>
      <c r="C66" s="92"/>
      <c r="D66" s="92"/>
      <c r="E66" s="92"/>
      <c r="F66" s="92"/>
    </row>
    <row r="67" spans="2:6" s="87" customFormat="1" ht="15" customHeight="1">
      <c r="B67" s="92"/>
      <c r="C67" s="92"/>
      <c r="D67" s="92"/>
      <c r="E67" s="92"/>
      <c r="F67" s="92"/>
    </row>
    <row r="68" spans="2:6" s="87" customFormat="1" ht="15" customHeight="1">
      <c r="B68" s="92"/>
      <c r="C68" s="92"/>
      <c r="D68" s="92"/>
      <c r="E68" s="92"/>
      <c r="F68" s="92"/>
    </row>
    <row r="69" spans="2:6" s="87" customFormat="1" ht="15" customHeight="1">
      <c r="B69" s="92"/>
      <c r="C69" s="92"/>
      <c r="D69" s="92"/>
      <c r="E69" s="92"/>
      <c r="F69" s="92"/>
    </row>
    <row r="70" spans="2:6" s="87" customFormat="1" ht="15" customHeight="1">
      <c r="B70" s="92"/>
      <c r="C70" s="92"/>
      <c r="D70" s="92"/>
      <c r="E70" s="92"/>
      <c r="F70" s="92"/>
    </row>
    <row r="71" spans="2:6" s="87" customFormat="1" ht="15" customHeight="1">
      <c r="B71" s="92"/>
      <c r="C71" s="92"/>
      <c r="D71" s="92"/>
      <c r="E71" s="92"/>
      <c r="F71" s="92"/>
    </row>
    <row r="72" spans="2:6" s="87" customFormat="1" ht="15" customHeight="1">
      <c r="B72" s="92"/>
      <c r="C72" s="92"/>
      <c r="D72" s="92"/>
      <c r="E72" s="92"/>
      <c r="F72" s="92"/>
    </row>
    <row r="73" spans="2:6" s="87" customFormat="1" ht="15" customHeight="1">
      <c r="B73" s="92"/>
      <c r="C73" s="92"/>
      <c r="D73" s="92"/>
      <c r="E73" s="92"/>
      <c r="F73" s="92"/>
    </row>
    <row r="74" spans="2:6" s="87" customFormat="1" ht="15" customHeight="1">
      <c r="B74" s="92"/>
      <c r="C74" s="92"/>
      <c r="D74" s="92"/>
      <c r="E74" s="92"/>
      <c r="F74" s="92"/>
    </row>
    <row r="75" spans="2:6" s="87" customFormat="1" ht="15" customHeight="1">
      <c r="B75" s="92"/>
      <c r="C75" s="92"/>
      <c r="D75" s="92"/>
      <c r="E75" s="92"/>
      <c r="F75" s="92"/>
    </row>
    <row r="76" spans="2:6" s="87" customFormat="1" ht="15" customHeight="1">
      <c r="B76" s="92"/>
      <c r="C76" s="92"/>
      <c r="D76" s="92"/>
      <c r="E76" s="92"/>
      <c r="F76" s="92"/>
    </row>
    <row r="77" spans="2:6" s="87" customFormat="1" ht="15" customHeight="1">
      <c r="B77" s="92"/>
      <c r="C77" s="92"/>
      <c r="D77" s="92"/>
      <c r="E77" s="92"/>
      <c r="F77" s="92"/>
    </row>
    <row r="78" spans="2:6" s="87" customFormat="1" ht="15" customHeight="1">
      <c r="B78" s="92"/>
      <c r="C78" s="92"/>
      <c r="D78" s="92"/>
      <c r="E78" s="92"/>
      <c r="F78" s="92"/>
    </row>
    <row r="79" spans="2:6" s="87" customFormat="1" ht="15" customHeight="1">
      <c r="B79" s="92"/>
      <c r="C79" s="92"/>
      <c r="D79" s="92"/>
      <c r="E79" s="92"/>
      <c r="F79" s="92"/>
    </row>
    <row r="80" spans="2:6" s="87" customFormat="1" ht="15" customHeight="1">
      <c r="B80" s="92"/>
      <c r="C80" s="92"/>
      <c r="D80" s="92"/>
      <c r="E80" s="92"/>
      <c r="F80" s="92"/>
    </row>
    <row r="81" spans="2:6" s="87" customFormat="1" ht="15" customHeight="1">
      <c r="B81" s="92"/>
      <c r="C81" s="92"/>
      <c r="D81" s="92"/>
      <c r="E81" s="92"/>
      <c r="F81" s="92"/>
    </row>
    <row r="82" spans="2:6" s="87" customFormat="1" ht="15" customHeight="1">
      <c r="B82" s="92"/>
      <c r="C82" s="92"/>
      <c r="D82" s="92"/>
      <c r="E82" s="92"/>
      <c r="F82" s="92"/>
    </row>
    <row r="83" spans="2:6" s="87" customFormat="1" ht="15" customHeight="1">
      <c r="B83" s="92"/>
      <c r="C83" s="92"/>
      <c r="D83" s="92"/>
      <c r="E83" s="92"/>
      <c r="F83" s="92"/>
    </row>
    <row r="84" spans="2:6" s="87" customFormat="1" ht="15" customHeight="1">
      <c r="B84" s="92"/>
      <c r="C84" s="92"/>
      <c r="D84" s="92"/>
      <c r="E84" s="92"/>
      <c r="F84" s="92"/>
    </row>
    <row r="85" spans="2:6" s="87" customFormat="1" ht="15" customHeight="1">
      <c r="B85" s="92"/>
      <c r="C85" s="92"/>
      <c r="D85" s="92"/>
      <c r="E85" s="92"/>
      <c r="F85" s="92"/>
    </row>
    <row r="86" spans="2:6" s="87" customFormat="1" ht="15" customHeight="1">
      <c r="B86" s="92"/>
      <c r="C86" s="92"/>
      <c r="D86" s="92"/>
      <c r="E86" s="92"/>
      <c r="F86" s="92"/>
    </row>
    <row r="87" spans="2:6" s="87" customFormat="1" ht="15" customHeight="1">
      <c r="B87" s="92"/>
      <c r="C87" s="92"/>
      <c r="D87" s="92"/>
      <c r="E87" s="92"/>
      <c r="F87" s="92"/>
    </row>
    <row r="88" spans="2:6" s="87" customFormat="1" ht="15" customHeight="1">
      <c r="B88" s="92"/>
      <c r="C88" s="92"/>
      <c r="D88" s="92"/>
      <c r="E88" s="92"/>
      <c r="F88" s="92"/>
    </row>
    <row r="89" spans="2:6" s="87" customFormat="1" ht="15" customHeight="1">
      <c r="B89" s="92"/>
      <c r="C89" s="92"/>
      <c r="D89" s="92"/>
      <c r="E89" s="92"/>
      <c r="F89" s="92"/>
    </row>
    <row r="90" spans="2:6" s="87" customFormat="1" ht="15" customHeight="1">
      <c r="B90" s="92"/>
      <c r="C90" s="92"/>
      <c r="D90" s="92"/>
      <c r="E90" s="92"/>
      <c r="F90" s="92"/>
    </row>
    <row r="91" spans="2:6" s="87" customFormat="1" ht="15" customHeight="1">
      <c r="B91" s="92"/>
      <c r="C91" s="92"/>
      <c r="D91" s="92"/>
      <c r="E91" s="92"/>
      <c r="F91" s="92"/>
    </row>
    <row r="92" spans="2:6" s="87" customFormat="1" ht="15" customHeight="1">
      <c r="B92" s="92"/>
      <c r="C92" s="92"/>
      <c r="D92" s="92"/>
      <c r="E92" s="92"/>
      <c r="F92" s="92"/>
    </row>
    <row r="93" spans="2:6" s="87" customFormat="1" ht="15" customHeight="1">
      <c r="B93" s="92"/>
      <c r="C93" s="92"/>
      <c r="D93" s="92"/>
      <c r="E93" s="92"/>
      <c r="F93" s="92"/>
    </row>
    <row r="94" spans="2:6" s="87" customFormat="1" ht="15" customHeight="1">
      <c r="B94" s="92"/>
      <c r="C94" s="92"/>
      <c r="D94" s="92"/>
      <c r="E94" s="92"/>
      <c r="F94" s="92"/>
    </row>
    <row r="95" spans="2:6" s="87" customFormat="1" ht="15" customHeight="1">
      <c r="B95" s="92"/>
      <c r="C95" s="92"/>
      <c r="D95" s="92"/>
      <c r="E95" s="92"/>
      <c r="F95" s="92"/>
    </row>
    <row r="96" spans="2:6" s="87" customFormat="1" ht="15" customHeight="1">
      <c r="B96" s="92"/>
      <c r="C96" s="92"/>
      <c r="D96" s="92"/>
      <c r="E96" s="92"/>
      <c r="F96" s="92"/>
    </row>
    <row r="97" spans="2:6" s="87" customFormat="1" ht="15" customHeight="1">
      <c r="B97" s="92"/>
      <c r="C97" s="92"/>
      <c r="D97" s="92"/>
      <c r="E97" s="92"/>
      <c r="F97" s="92"/>
    </row>
    <row r="98" spans="2:6" s="87" customFormat="1" ht="15" customHeight="1">
      <c r="B98" s="92"/>
      <c r="C98" s="92"/>
      <c r="D98" s="92"/>
      <c r="E98" s="92"/>
      <c r="F98" s="92"/>
    </row>
    <row r="99" spans="2:6" s="87" customFormat="1" ht="15" customHeight="1">
      <c r="B99" s="92"/>
      <c r="C99" s="92"/>
      <c r="D99" s="92"/>
      <c r="E99" s="92"/>
      <c r="F99" s="92"/>
    </row>
    <row r="100" spans="2:6" s="87" customFormat="1" ht="15" customHeight="1">
      <c r="B100" s="92"/>
      <c r="C100" s="92"/>
      <c r="D100" s="92"/>
      <c r="E100" s="92"/>
      <c r="F100" s="92"/>
    </row>
    <row r="101" spans="2:6" s="87" customFormat="1" ht="15" customHeight="1">
      <c r="B101" s="92"/>
      <c r="C101" s="92"/>
      <c r="D101" s="92"/>
      <c r="E101" s="92"/>
      <c r="F101" s="92"/>
    </row>
    <row r="102" spans="2:6" s="87" customFormat="1" ht="15" customHeight="1">
      <c r="B102" s="92"/>
      <c r="C102" s="92"/>
      <c r="D102" s="92"/>
      <c r="E102" s="92"/>
      <c r="F102" s="92"/>
    </row>
    <row r="103" spans="2:6" s="87" customFormat="1" ht="15" customHeight="1">
      <c r="B103" s="92"/>
      <c r="C103" s="92"/>
      <c r="D103" s="92"/>
      <c r="E103" s="92"/>
      <c r="F103" s="92"/>
    </row>
    <row r="104" spans="2:6" s="87" customFormat="1" ht="15" customHeight="1">
      <c r="B104" s="92"/>
      <c r="C104" s="92"/>
      <c r="D104" s="92"/>
      <c r="E104" s="92"/>
      <c r="F104" s="92"/>
    </row>
    <row r="105" spans="2:6" s="87" customFormat="1" ht="15" customHeight="1">
      <c r="B105" s="92"/>
      <c r="C105" s="92"/>
      <c r="D105" s="92"/>
      <c r="E105" s="92"/>
      <c r="F105" s="92"/>
    </row>
    <row r="106" spans="2:6" s="87" customFormat="1" ht="15" customHeight="1">
      <c r="B106" s="92"/>
      <c r="C106" s="92"/>
      <c r="D106" s="92"/>
      <c r="E106" s="92"/>
      <c r="F106" s="92"/>
    </row>
    <row r="107" spans="2:6" s="87" customFormat="1" ht="15" customHeight="1">
      <c r="B107" s="92"/>
      <c r="C107" s="92"/>
      <c r="D107" s="92"/>
      <c r="E107" s="92"/>
      <c r="F107" s="92"/>
    </row>
    <row r="108" spans="2:6" s="87" customFormat="1" ht="15" customHeight="1">
      <c r="B108" s="92"/>
      <c r="C108" s="92"/>
      <c r="D108" s="92"/>
      <c r="E108" s="92"/>
      <c r="F108" s="92"/>
    </row>
    <row r="109" spans="2:6" s="87" customFormat="1" ht="15" customHeight="1">
      <c r="B109" s="92"/>
      <c r="C109" s="92"/>
      <c r="D109" s="92"/>
      <c r="E109" s="92"/>
      <c r="F109" s="92"/>
    </row>
    <row r="110" spans="2:6" s="87" customFormat="1" ht="15" customHeight="1">
      <c r="B110" s="92"/>
      <c r="C110" s="92"/>
      <c r="D110" s="92"/>
      <c r="E110" s="92"/>
      <c r="F110" s="92"/>
    </row>
    <row r="111" spans="2:6" s="87" customFormat="1" ht="15" customHeight="1">
      <c r="B111" s="92"/>
      <c r="C111" s="92"/>
      <c r="D111" s="92"/>
      <c r="E111" s="92"/>
      <c r="F111" s="92"/>
    </row>
    <row r="112" spans="2:6" s="87" customFormat="1" ht="15" customHeight="1">
      <c r="B112" s="92"/>
      <c r="C112" s="92"/>
      <c r="D112" s="92"/>
      <c r="E112" s="92"/>
      <c r="F112" s="92"/>
    </row>
    <row r="113" spans="2:6" s="87" customFormat="1" ht="15" customHeight="1">
      <c r="B113" s="92"/>
      <c r="C113" s="92"/>
      <c r="D113" s="92"/>
      <c r="E113" s="92"/>
      <c r="F113" s="92"/>
    </row>
    <row r="114" spans="2:6" s="87" customFormat="1" ht="15" customHeight="1">
      <c r="B114" s="92"/>
      <c r="C114" s="92"/>
      <c r="D114" s="92"/>
      <c r="E114" s="92"/>
      <c r="F114" s="92"/>
    </row>
    <row r="115" spans="2:6" s="87" customFormat="1" ht="15" customHeight="1">
      <c r="B115" s="92"/>
      <c r="C115" s="92"/>
      <c r="D115" s="92"/>
      <c r="E115" s="92"/>
      <c r="F115" s="92"/>
    </row>
    <row r="116" spans="2:6" s="87" customFormat="1" ht="15" customHeight="1">
      <c r="B116" s="92"/>
      <c r="C116" s="92"/>
      <c r="D116" s="92"/>
      <c r="E116" s="92"/>
      <c r="F116" s="92"/>
    </row>
    <row r="117" spans="2:6" s="87" customFormat="1" ht="15" customHeight="1">
      <c r="B117" s="92"/>
      <c r="C117" s="92"/>
      <c r="D117" s="92"/>
      <c r="E117" s="92"/>
      <c r="F117" s="92"/>
    </row>
    <row r="118" spans="2:6" s="87" customFormat="1" ht="15" customHeight="1">
      <c r="B118" s="92"/>
      <c r="C118" s="92"/>
      <c r="D118" s="92"/>
      <c r="E118" s="92"/>
      <c r="F118" s="92"/>
    </row>
    <row r="119" spans="2:6" s="87" customFormat="1" ht="15" customHeight="1">
      <c r="B119" s="92"/>
      <c r="C119" s="92"/>
      <c r="D119" s="92"/>
      <c r="E119" s="92"/>
      <c r="F119" s="92"/>
    </row>
    <row r="120" spans="2:6" s="87" customFormat="1" ht="15" customHeight="1">
      <c r="B120" s="92"/>
      <c r="C120" s="92"/>
      <c r="D120" s="92"/>
      <c r="E120" s="92"/>
      <c r="F120" s="92"/>
    </row>
    <row r="121" spans="2:6" s="87" customFormat="1" ht="15" customHeight="1">
      <c r="B121" s="92"/>
      <c r="C121" s="92"/>
      <c r="D121" s="92"/>
      <c r="E121" s="92"/>
      <c r="F121" s="92"/>
    </row>
    <row r="122" spans="2:6" s="87" customFormat="1" ht="15" customHeight="1">
      <c r="B122" s="92"/>
      <c r="C122" s="92"/>
      <c r="D122" s="92"/>
      <c r="E122" s="92"/>
      <c r="F122" s="92"/>
    </row>
    <row r="123" spans="2:6" s="87" customFormat="1" ht="15" customHeight="1">
      <c r="B123" s="92"/>
      <c r="C123" s="92"/>
      <c r="D123" s="92"/>
      <c r="E123" s="92"/>
      <c r="F123" s="92"/>
    </row>
    <row r="124" spans="2:6" s="87" customFormat="1" ht="15" customHeight="1">
      <c r="B124" s="92"/>
      <c r="C124" s="92"/>
      <c r="D124" s="92"/>
      <c r="E124" s="92"/>
      <c r="F124" s="92"/>
    </row>
    <row r="125" spans="2:6" s="87" customFormat="1" ht="15" customHeight="1">
      <c r="B125" s="92"/>
      <c r="C125" s="92"/>
      <c r="D125" s="92"/>
      <c r="E125" s="92"/>
      <c r="F125" s="92"/>
    </row>
    <row r="126" spans="2:6" s="87" customFormat="1" ht="15" customHeight="1">
      <c r="B126" s="92"/>
      <c r="C126" s="92"/>
      <c r="D126" s="92"/>
      <c r="E126" s="92"/>
      <c r="F126" s="92"/>
    </row>
    <row r="127" spans="2:6" s="87" customFormat="1" ht="15" customHeight="1">
      <c r="B127" s="92"/>
      <c r="C127" s="92"/>
      <c r="D127" s="92"/>
      <c r="E127" s="92"/>
      <c r="F127" s="92"/>
    </row>
    <row r="128" spans="2:6" s="87" customFormat="1" ht="15" customHeight="1">
      <c r="B128" s="92"/>
      <c r="C128" s="92"/>
      <c r="D128" s="92"/>
      <c r="E128" s="92"/>
      <c r="F128" s="92"/>
    </row>
    <row r="129" spans="2:6" s="87" customFormat="1" ht="15" customHeight="1">
      <c r="B129" s="92"/>
      <c r="C129" s="92"/>
      <c r="D129" s="92"/>
      <c r="E129" s="92"/>
      <c r="F129" s="92"/>
    </row>
  </sheetData>
  <sheetProtection password="CC4B" sheet="1"/>
  <mergeCells count="5">
    <mergeCell ref="A5:F5"/>
    <mergeCell ref="A3:F3"/>
    <mergeCell ref="A1:F1"/>
    <mergeCell ref="A8:F8"/>
    <mergeCell ref="A20:F20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landscape" scale="77" r:id="rId1"/>
  <headerFooter alignWithMargins="0">
    <oddHeader>&amp;C&amp;"Times"&amp;9</oddHeader>
    <oddFooter>&amp;R&amp;P</oddFooter>
  </headerFooter>
  <rowBreaks count="1" manualBreakCount="1">
    <brk id="2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61"/>
  <sheetViews>
    <sheetView tabSelected="1" zoomScalePageLayoutView="0" workbookViewId="0" topLeftCell="A1">
      <selection activeCell="A1" sqref="A1:F1"/>
    </sheetView>
  </sheetViews>
  <sheetFormatPr defaultColWidth="11.66015625" defaultRowHeight="11.25"/>
  <cols>
    <col min="1" max="1" width="12.33203125" style="51" customWidth="1"/>
    <col min="2" max="2" width="15.5" style="51" bestFit="1" customWidth="1"/>
    <col min="3" max="3" width="7.33203125" style="51" customWidth="1"/>
    <col min="4" max="4" width="67.5" style="51" customWidth="1"/>
    <col min="5" max="5" width="74.5" style="51" hidden="1" customWidth="1"/>
    <col min="6" max="10" width="11.5" style="66" hidden="1" customWidth="1"/>
    <col min="11" max="11" width="25.83203125" style="51" customWidth="1"/>
    <col min="12" max="12" width="19.83203125" style="51" hidden="1" customWidth="1"/>
    <col min="13" max="13" width="22" style="51" customWidth="1"/>
    <col min="14" max="14" width="19.83203125" style="51" customWidth="1"/>
    <col min="15" max="15" width="22" style="51" customWidth="1"/>
    <col min="16" max="16" width="15" style="51" bestFit="1" customWidth="1"/>
    <col min="17" max="17" width="19.83203125" style="51" bestFit="1" customWidth="1"/>
    <col min="18" max="18" width="12.16015625" style="51" bestFit="1" customWidth="1"/>
    <col min="19" max="19" width="19.83203125" style="51" bestFit="1" customWidth="1"/>
    <col min="20" max="20" width="12.16015625" style="51" bestFit="1" customWidth="1"/>
    <col min="21" max="16384" width="11.66015625" style="51" customWidth="1"/>
  </cols>
  <sheetData>
    <row r="1" spans="1:15" ht="20.25" customHeight="1">
      <c r="A1" s="337" t="s">
        <v>40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0" ht="16.5">
      <c r="A2" s="52"/>
      <c r="F2" s="51"/>
      <c r="G2" s="51"/>
      <c r="H2" s="51"/>
      <c r="I2" s="51"/>
      <c r="J2" s="51"/>
    </row>
    <row r="3" spans="1:15" ht="15.75">
      <c r="A3" s="336" t="s">
        <v>41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5" ht="15.75">
      <c r="A4" s="53"/>
      <c r="B4" s="54"/>
      <c r="C4" s="54"/>
      <c r="D4" s="54"/>
      <c r="E4" s="54"/>
      <c r="F4" s="54"/>
      <c r="G4" s="54"/>
      <c r="H4" s="54"/>
      <c r="I4" s="54"/>
      <c r="J4" s="54"/>
      <c r="K4" s="55"/>
      <c r="L4" s="55"/>
      <c r="M4" s="55"/>
      <c r="N4" s="55"/>
      <c r="O4" s="55"/>
    </row>
    <row r="5" spans="6:15" ht="12.75">
      <c r="F5" s="51"/>
      <c r="G5" s="51"/>
      <c r="H5" s="51"/>
      <c r="I5" s="51"/>
      <c r="J5" s="51"/>
      <c r="K5" s="56"/>
      <c r="L5" s="56"/>
      <c r="M5" s="56"/>
      <c r="N5" s="56"/>
      <c r="O5" s="56"/>
    </row>
    <row r="6" spans="1:15" s="57" customFormat="1" ht="42.75">
      <c r="A6" s="93" t="s">
        <v>42</v>
      </c>
      <c r="B6" s="94" t="s">
        <v>43</v>
      </c>
      <c r="C6" s="94" t="s">
        <v>44</v>
      </c>
      <c r="D6" s="94" t="s">
        <v>45</v>
      </c>
      <c r="E6" s="95"/>
      <c r="F6" s="95"/>
      <c r="G6" s="95"/>
      <c r="H6" s="95"/>
      <c r="I6" s="95"/>
      <c r="J6" s="95"/>
      <c r="K6" s="95" t="str">
        <f>CONCATENATE("Plan za ",RIGHT(K9,5))</f>
        <v>Plan za 2023.</v>
      </c>
      <c r="L6" s="95" t="s">
        <v>160</v>
      </c>
      <c r="M6" s="329" t="s">
        <v>159</v>
      </c>
      <c r="N6" s="120" t="s">
        <v>160</v>
      </c>
      <c r="O6" s="121" t="s">
        <v>163</v>
      </c>
    </row>
    <row r="7" spans="1:15" s="58" customFormat="1" ht="11.25">
      <c r="A7" s="96">
        <v>1</v>
      </c>
      <c r="B7" s="97">
        <v>2</v>
      </c>
      <c r="C7" s="97">
        <v>3</v>
      </c>
      <c r="D7" s="97">
        <v>4</v>
      </c>
      <c r="E7" s="98"/>
      <c r="F7" s="98"/>
      <c r="G7" s="98"/>
      <c r="H7" s="98"/>
      <c r="I7" s="98"/>
      <c r="J7" s="98"/>
      <c r="K7" s="99">
        <v>5</v>
      </c>
      <c r="L7" s="99">
        <v>6</v>
      </c>
      <c r="M7" s="99">
        <v>7</v>
      </c>
      <c r="N7" s="99">
        <v>6</v>
      </c>
      <c r="O7" s="100">
        <v>7</v>
      </c>
    </row>
    <row r="8" spans="1:15" s="58" customFormat="1" ht="12.75">
      <c r="A8" s="122"/>
      <c r="B8" s="123"/>
      <c r="C8" s="123"/>
      <c r="D8" s="124" t="s">
        <v>4</v>
      </c>
      <c r="E8" s="125"/>
      <c r="F8" s="125"/>
      <c r="G8" s="125"/>
      <c r="H8" s="125"/>
      <c r="I8" s="125"/>
      <c r="J8" s="125"/>
      <c r="K8" s="126">
        <v>35122489</v>
      </c>
      <c r="L8" s="126">
        <f>L11</f>
        <v>323331</v>
      </c>
      <c r="M8" s="126">
        <f>M11</f>
        <v>35445820</v>
      </c>
      <c r="N8" s="126">
        <f>N11</f>
        <v>-26603</v>
      </c>
      <c r="O8" s="127">
        <f>O11</f>
        <v>35419217</v>
      </c>
    </row>
    <row r="9" spans="1:21" ht="25.5" hidden="1">
      <c r="A9" s="128">
        <f>IF(ISNUMBER(SEARCH("XXX",E9)),LEFT(E9,LEN(E9)-3),"")</f>
      </c>
      <c r="B9" s="129">
        <f>IF(ISNUMBER(SEARCH("YYY",E9)),LEFT(E9,LEN(E9)-3),"")</f>
      </c>
      <c r="C9" s="129">
        <f>IF(ISNUMBER(VALUE(E9)),E9,"")</f>
      </c>
      <c r="D9" s="129" t="s">
        <v>14</v>
      </c>
      <c r="E9" s="130" t="s">
        <v>14</v>
      </c>
      <c r="F9" s="130" t="s">
        <v>14</v>
      </c>
      <c r="G9" s="130"/>
      <c r="H9" s="130"/>
      <c r="I9" s="130"/>
      <c r="J9" s="130"/>
      <c r="K9" s="131" t="s">
        <v>46</v>
      </c>
      <c r="L9" s="131"/>
      <c r="M9" s="131"/>
      <c r="N9" s="131"/>
      <c r="O9" s="132"/>
      <c r="P9" s="23"/>
      <c r="Q9" s="23"/>
      <c r="R9" s="23"/>
      <c r="S9" s="59"/>
      <c r="T9" s="59"/>
      <c r="U9" s="59"/>
    </row>
    <row r="10" spans="1:21" ht="12.75" hidden="1">
      <c r="A10" s="133">
        <f>IF(LEN(TRIM(E10))=1,TRIM(E10),"")</f>
      </c>
      <c r="B10" s="134">
        <f>IF(LEN(TRIM(E10))=2,TRIM(E10),"")</f>
      </c>
      <c r="C10" s="134">
        <f>IF(LEN(TRIM(E10))=3,TRIM(E10),"")</f>
      </c>
      <c r="D10" s="134">
        <f>IF(LEN(TRIM(E10))=4,TRIM(E10),"")</f>
      </c>
      <c r="E10" s="130" t="s">
        <v>19</v>
      </c>
      <c r="F10" s="130" t="s">
        <v>14</v>
      </c>
      <c r="G10" s="130"/>
      <c r="H10" s="130"/>
      <c r="I10" s="130"/>
      <c r="J10" s="130"/>
      <c r="K10" s="135" t="s">
        <v>29</v>
      </c>
      <c r="L10" s="135"/>
      <c r="M10" s="135"/>
      <c r="N10" s="135"/>
      <c r="O10" s="136"/>
      <c r="P10" s="23"/>
      <c r="Q10" s="23"/>
      <c r="R10" s="23"/>
      <c r="S10" s="59"/>
      <c r="T10" s="59"/>
      <c r="U10" s="59"/>
    </row>
    <row r="11" spans="1:21" ht="12.75">
      <c r="A11" s="137" t="str">
        <f aca="true" t="shared" si="0" ref="A11:A19">IF(ISNUMBER(SEARCH("XXX",E11)),LEFT(E11,LEN(E11)-3),"")</f>
        <v>6</v>
      </c>
      <c r="B11" s="138">
        <f aca="true" t="shared" si="1" ref="B11:B19">IF(ISNUMBER(SEARCH("YYY",E11)),LEFT(E11,LEN(E11)-3),"")</f>
      </c>
      <c r="C11" s="138">
        <f aca="true" t="shared" si="2" ref="C11:C19">IF(ISNUMBER(VALUE(E11)),E11,"")</f>
      </c>
      <c r="D11" s="138" t="s">
        <v>156</v>
      </c>
      <c r="E11" s="139" t="s">
        <v>47</v>
      </c>
      <c r="F11" s="139" t="s">
        <v>14</v>
      </c>
      <c r="G11" s="139"/>
      <c r="H11" s="139"/>
      <c r="I11" s="139"/>
      <c r="J11" s="139"/>
      <c r="K11" s="140">
        <v>35122489</v>
      </c>
      <c r="L11" s="140">
        <f>L12+L17</f>
        <v>323331</v>
      </c>
      <c r="M11" s="140">
        <f>M12+M17</f>
        <v>35445820</v>
      </c>
      <c r="N11" s="140">
        <f>N12+N17</f>
        <v>-26603</v>
      </c>
      <c r="O11" s="141">
        <f>O12+O17</f>
        <v>35419217</v>
      </c>
      <c r="P11" s="23"/>
      <c r="Q11" s="23"/>
      <c r="R11" s="23"/>
      <c r="S11" s="59"/>
      <c r="T11" s="59"/>
      <c r="U11" s="59"/>
    </row>
    <row r="12" spans="1:21" ht="25.5">
      <c r="A12" s="137">
        <f t="shared" si="0"/>
      </c>
      <c r="B12" s="138" t="str">
        <f t="shared" si="1"/>
        <v>63</v>
      </c>
      <c r="C12" s="138">
        <f t="shared" si="2"/>
      </c>
      <c r="D12" s="138" t="s">
        <v>157</v>
      </c>
      <c r="E12" s="142" t="s">
        <v>48</v>
      </c>
      <c r="F12" s="142" t="s">
        <v>14</v>
      </c>
      <c r="G12" s="142"/>
      <c r="H12" s="142"/>
      <c r="I12" s="142"/>
      <c r="J12" s="142"/>
      <c r="K12" s="140">
        <v>10001937</v>
      </c>
      <c r="L12" s="140">
        <f>L13+L14+L15+L16</f>
        <v>-28690</v>
      </c>
      <c r="M12" s="140">
        <f>M13+M14+M15+M16</f>
        <v>9973247</v>
      </c>
      <c r="N12" s="140">
        <f>N13+N14+N15+N16</f>
        <v>-26603</v>
      </c>
      <c r="O12" s="141">
        <f>O13+O14+O15+O16</f>
        <v>9946644</v>
      </c>
      <c r="P12" s="60"/>
      <c r="Q12" s="60"/>
      <c r="R12" s="60"/>
      <c r="S12" s="61"/>
      <c r="T12" s="61"/>
      <c r="U12" s="61"/>
    </row>
    <row r="13" spans="1:21" ht="25.5">
      <c r="A13" s="143">
        <f t="shared" si="0"/>
      </c>
      <c r="B13" s="144">
        <f t="shared" si="1"/>
      </c>
      <c r="C13" s="144" t="str">
        <f t="shared" si="2"/>
        <v>51</v>
      </c>
      <c r="D13" s="144" t="s">
        <v>50</v>
      </c>
      <c r="E13" s="145" t="s">
        <v>49</v>
      </c>
      <c r="F13" s="146" t="s">
        <v>50</v>
      </c>
      <c r="G13" s="146"/>
      <c r="H13" s="146"/>
      <c r="I13" s="146"/>
      <c r="J13" s="146"/>
      <c r="K13" s="147">
        <v>50090</v>
      </c>
      <c r="L13" s="147">
        <f>M13-K13</f>
        <v>-31193</v>
      </c>
      <c r="M13" s="147">
        <f>1192+292+17413</f>
        <v>18897</v>
      </c>
      <c r="N13" s="147">
        <f>O13-M13</f>
        <v>0</v>
      </c>
      <c r="O13" s="148">
        <f>1192+292+17413</f>
        <v>18897</v>
      </c>
      <c r="P13" s="60"/>
      <c r="Q13" s="60"/>
      <c r="R13" s="60"/>
      <c r="S13" s="61"/>
      <c r="T13" s="61"/>
      <c r="U13" s="61"/>
    </row>
    <row r="14" spans="1:21" ht="23.25" customHeight="1">
      <c r="A14" s="143">
        <f t="shared" si="0"/>
      </c>
      <c r="B14" s="144">
        <f t="shared" si="1"/>
      </c>
      <c r="C14" s="144" t="str">
        <f t="shared" si="2"/>
        <v>55</v>
      </c>
      <c r="D14" s="144" t="s">
        <v>52</v>
      </c>
      <c r="E14" s="145" t="s">
        <v>51</v>
      </c>
      <c r="F14" s="146" t="s">
        <v>52</v>
      </c>
      <c r="G14" s="146"/>
      <c r="H14" s="146"/>
      <c r="I14" s="146"/>
      <c r="J14" s="146"/>
      <c r="K14" s="147">
        <v>560560</v>
      </c>
      <c r="L14" s="147">
        <v>0</v>
      </c>
      <c r="M14" s="147">
        <f>'Rashodi prema izvorima finan'!E16</f>
        <v>560560</v>
      </c>
      <c r="N14" s="147">
        <v>-26603</v>
      </c>
      <c r="O14" s="148">
        <f>'Rashodi prema izvorima finan'!G16</f>
        <v>533957</v>
      </c>
      <c r="P14" s="60"/>
      <c r="Q14" s="60"/>
      <c r="R14" s="60"/>
      <c r="S14" s="61"/>
      <c r="T14" s="61"/>
      <c r="U14" s="61"/>
    </row>
    <row r="15" spans="1:21" s="62" customFormat="1" ht="20.25" customHeight="1">
      <c r="A15" s="143">
        <f t="shared" si="0"/>
      </c>
      <c r="B15" s="144">
        <f t="shared" si="1"/>
      </c>
      <c r="C15" s="144" t="str">
        <f t="shared" si="2"/>
        <v>56</v>
      </c>
      <c r="D15" s="144" t="s">
        <v>54</v>
      </c>
      <c r="E15" s="145" t="s">
        <v>53</v>
      </c>
      <c r="F15" s="146" t="s">
        <v>54</v>
      </c>
      <c r="G15" s="146"/>
      <c r="H15" s="146"/>
      <c r="I15" s="146"/>
      <c r="J15" s="146"/>
      <c r="K15" s="147">
        <v>1276880</v>
      </c>
      <c r="L15" s="149">
        <f>M15-K15</f>
        <v>2503</v>
      </c>
      <c r="M15" s="147">
        <f>'Rashodi prema izvorima finan'!E17</f>
        <v>1279383</v>
      </c>
      <c r="N15" s="149">
        <f>O15-M15</f>
        <v>0</v>
      </c>
      <c r="O15" s="148">
        <f>'Rashodi prema izvorima finan'!G17</f>
        <v>1279383</v>
      </c>
      <c r="P15" s="60"/>
      <c r="Q15" s="60"/>
      <c r="R15" s="60"/>
      <c r="S15" s="61"/>
      <c r="T15" s="61"/>
      <c r="U15" s="61"/>
    </row>
    <row r="16" spans="1:21" ht="15" customHeight="1">
      <c r="A16" s="143">
        <f t="shared" si="0"/>
      </c>
      <c r="B16" s="144">
        <f t="shared" si="1"/>
      </c>
      <c r="C16" s="144" t="str">
        <f t="shared" si="2"/>
        <v>58</v>
      </c>
      <c r="D16" s="144" t="s">
        <v>56</v>
      </c>
      <c r="E16" s="145" t="s">
        <v>55</v>
      </c>
      <c r="F16" s="146" t="s">
        <v>56</v>
      </c>
      <c r="G16" s="146"/>
      <c r="H16" s="146"/>
      <c r="I16" s="146"/>
      <c r="J16" s="146"/>
      <c r="K16" s="147">
        <v>8114407</v>
      </c>
      <c r="L16" s="149">
        <f>M16-K16</f>
        <v>0</v>
      </c>
      <c r="M16" s="147">
        <f>'Rashodi prema izvorima finan'!E18</f>
        <v>8114407</v>
      </c>
      <c r="N16" s="149">
        <f>O16-M16</f>
        <v>0</v>
      </c>
      <c r="O16" s="148">
        <f>'Rashodi prema izvorima finan'!G18</f>
        <v>8114407</v>
      </c>
      <c r="P16" s="60"/>
      <c r="Q16" s="60"/>
      <c r="R16" s="60"/>
      <c r="S16" s="61"/>
      <c r="T16" s="61"/>
      <c r="U16" s="61"/>
    </row>
    <row r="17" spans="1:21" ht="12.75">
      <c r="A17" s="137">
        <f t="shared" si="0"/>
      </c>
      <c r="B17" s="138" t="str">
        <f t="shared" si="1"/>
        <v>67</v>
      </c>
      <c r="C17" s="138">
        <f t="shared" si="2"/>
      </c>
      <c r="D17" s="138" t="s">
        <v>158</v>
      </c>
      <c r="E17" s="142" t="s">
        <v>57</v>
      </c>
      <c r="F17" s="142" t="s">
        <v>14</v>
      </c>
      <c r="G17" s="142"/>
      <c r="H17" s="142"/>
      <c r="I17" s="142"/>
      <c r="J17" s="142"/>
      <c r="K17" s="140">
        <v>25120552</v>
      </c>
      <c r="L17" s="140">
        <f>L18+L19</f>
        <v>352021</v>
      </c>
      <c r="M17" s="140">
        <f>M18+M19</f>
        <v>25472573</v>
      </c>
      <c r="N17" s="140">
        <f>N18+N19</f>
        <v>0</v>
      </c>
      <c r="O17" s="141">
        <f>O18+O19</f>
        <v>25472573</v>
      </c>
      <c r="P17" s="60"/>
      <c r="Q17" s="60"/>
      <c r="R17" s="60"/>
      <c r="S17" s="61"/>
      <c r="T17" s="61"/>
      <c r="U17" s="61"/>
    </row>
    <row r="18" spans="1:15" ht="20.25" customHeight="1">
      <c r="A18" s="143">
        <f t="shared" si="0"/>
      </c>
      <c r="B18" s="144">
        <f t="shared" si="1"/>
      </c>
      <c r="C18" s="144" t="str">
        <f t="shared" si="2"/>
        <v>11</v>
      </c>
      <c r="D18" s="144" t="s">
        <v>59</v>
      </c>
      <c r="E18" s="150" t="s">
        <v>58</v>
      </c>
      <c r="F18" s="151" t="s">
        <v>59</v>
      </c>
      <c r="G18" s="151"/>
      <c r="H18" s="151"/>
      <c r="I18" s="151"/>
      <c r="J18" s="151"/>
      <c r="K18" s="152">
        <v>24707063</v>
      </c>
      <c r="L18" s="152">
        <f>'Rashodi prema izvorima finan'!D10</f>
        <v>343138</v>
      </c>
      <c r="M18" s="152">
        <f>'Rashodi prema izvorima finan'!E10</f>
        <v>25050201</v>
      </c>
      <c r="N18" s="152">
        <f>'Rashodi prema izvorima finan'!F10</f>
        <v>0</v>
      </c>
      <c r="O18" s="153">
        <f>'Rashodi prema izvorima finan'!G10</f>
        <v>25050201</v>
      </c>
    </row>
    <row r="19" spans="1:15" ht="24" customHeight="1">
      <c r="A19" s="154">
        <f t="shared" si="0"/>
      </c>
      <c r="B19" s="155">
        <f t="shared" si="1"/>
      </c>
      <c r="C19" s="155" t="str">
        <f t="shared" si="2"/>
        <v>12</v>
      </c>
      <c r="D19" s="155" t="s">
        <v>61</v>
      </c>
      <c r="E19" s="156" t="s">
        <v>60</v>
      </c>
      <c r="F19" s="157" t="s">
        <v>61</v>
      </c>
      <c r="G19" s="157"/>
      <c r="H19" s="157"/>
      <c r="I19" s="157"/>
      <c r="J19" s="157"/>
      <c r="K19" s="158">
        <v>413489</v>
      </c>
      <c r="L19" s="158">
        <f>'Rashodi prema izvorima finan'!D11</f>
        <v>8883</v>
      </c>
      <c r="M19" s="158">
        <f>'Rashodi prema izvorima finan'!E11</f>
        <v>422372</v>
      </c>
      <c r="N19" s="158">
        <f>'Rashodi prema izvorima finan'!F11</f>
        <v>0</v>
      </c>
      <c r="O19" s="159">
        <f>'Rashodi prema izvorima finan'!G11</f>
        <v>422372</v>
      </c>
    </row>
    <row r="22" spans="1:15" ht="15.75">
      <c r="A22" s="336" t="s">
        <v>62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</row>
    <row r="23" spans="1:15" ht="12.75">
      <c r="A23" s="63"/>
      <c r="B23" s="63"/>
      <c r="C23" s="63"/>
      <c r="D23" s="63"/>
      <c r="E23" s="63"/>
      <c r="F23" s="63"/>
      <c r="G23" s="64"/>
      <c r="H23" s="64"/>
      <c r="I23" s="64"/>
      <c r="J23" s="64"/>
      <c r="K23" s="65"/>
      <c r="L23" s="65"/>
      <c r="M23" s="65"/>
      <c r="N23" s="65"/>
      <c r="O23" s="65"/>
    </row>
    <row r="24" spans="1:15" ht="42.75">
      <c r="A24" s="272" t="s">
        <v>42</v>
      </c>
      <c r="B24" s="273" t="s">
        <v>43</v>
      </c>
      <c r="C24" s="273" t="s">
        <v>44</v>
      </c>
      <c r="D24" s="273" t="s">
        <v>63</v>
      </c>
      <c r="E24" s="95"/>
      <c r="F24" s="95" t="s">
        <v>45</v>
      </c>
      <c r="G24" s="95"/>
      <c r="H24" s="95"/>
      <c r="I24" s="95"/>
      <c r="J24" s="95"/>
      <c r="K24" s="95" t="str">
        <f>K27</f>
        <v>Plan za 2023.</v>
      </c>
      <c r="L24" s="274" t="s">
        <v>160</v>
      </c>
      <c r="M24" s="330" t="s">
        <v>159</v>
      </c>
      <c r="N24" s="120" t="s">
        <v>160</v>
      </c>
      <c r="O24" s="121" t="s">
        <v>163</v>
      </c>
    </row>
    <row r="25" spans="1:15" ht="12.75">
      <c r="A25" s="104">
        <v>1</v>
      </c>
      <c r="B25" s="101">
        <v>2</v>
      </c>
      <c r="C25" s="101">
        <v>3</v>
      </c>
      <c r="D25" s="101">
        <v>4</v>
      </c>
      <c r="E25" s="102"/>
      <c r="F25" s="102"/>
      <c r="G25" s="102"/>
      <c r="H25" s="102"/>
      <c r="I25" s="102"/>
      <c r="J25" s="102"/>
      <c r="K25" s="103">
        <v>5</v>
      </c>
      <c r="L25" s="103">
        <v>6</v>
      </c>
      <c r="M25" s="103">
        <v>7</v>
      </c>
      <c r="N25" s="103">
        <v>6</v>
      </c>
      <c r="O25" s="105">
        <v>7</v>
      </c>
    </row>
    <row r="26" spans="1:16" ht="12.75">
      <c r="A26" s="160"/>
      <c r="B26" s="161"/>
      <c r="C26" s="161"/>
      <c r="D26" s="162" t="s">
        <v>6</v>
      </c>
      <c r="E26" s="163"/>
      <c r="F26" s="163"/>
      <c r="G26" s="163"/>
      <c r="H26" s="163"/>
      <c r="I26" s="163"/>
      <c r="J26" s="163"/>
      <c r="K26" s="126">
        <f>IF(ISBLANK(K29),"",K29)</f>
        <v>35126377</v>
      </c>
      <c r="L26" s="126">
        <f>L30+L57</f>
        <v>362596</v>
      </c>
      <c r="M26" s="126">
        <f>M30+M57</f>
        <v>35488973</v>
      </c>
      <c r="N26" s="126">
        <f>N30+N57</f>
        <v>-26603</v>
      </c>
      <c r="O26" s="127">
        <f>O30+O57</f>
        <v>35462370</v>
      </c>
      <c r="P26" s="331"/>
    </row>
    <row r="27" spans="1:15" ht="12.75" hidden="1">
      <c r="A27" s="164">
        <f>IF(ISNUMBER(VALUE(E27)),E27,"")</f>
      </c>
      <c r="B27" s="165">
        <f>IF(ISNUMBER(VALUE(G27)),G27,"")</f>
      </c>
      <c r="C27" s="165">
        <f>IF(ISNUMBER(VALUE(I27)),I27,"")</f>
      </c>
      <c r="D27" s="165" t="str">
        <f>CONCATENATE(F27,"    ",H27,"    ",J27)</f>
        <v>        </v>
      </c>
      <c r="E27" s="130" t="s">
        <v>14</v>
      </c>
      <c r="F27" s="130" t="s">
        <v>14</v>
      </c>
      <c r="G27" s="130" t="s">
        <v>14</v>
      </c>
      <c r="H27" s="130" t="s">
        <v>14</v>
      </c>
      <c r="I27" s="130" t="s">
        <v>14</v>
      </c>
      <c r="J27" s="130" t="s">
        <v>14</v>
      </c>
      <c r="K27" s="166" t="s">
        <v>64</v>
      </c>
      <c r="L27" s="166"/>
      <c r="M27" s="166"/>
      <c r="N27" s="166"/>
      <c r="O27" s="167"/>
    </row>
    <row r="28" spans="1:15" ht="12.75" hidden="1">
      <c r="A28" s="168"/>
      <c r="B28" s="169"/>
      <c r="C28" s="169"/>
      <c r="D28" s="169"/>
      <c r="E28" s="130" t="s">
        <v>65</v>
      </c>
      <c r="F28" s="130" t="s">
        <v>14</v>
      </c>
      <c r="G28" s="130" t="s">
        <v>66</v>
      </c>
      <c r="H28" s="130" t="s">
        <v>14</v>
      </c>
      <c r="I28" s="130" t="s">
        <v>67</v>
      </c>
      <c r="J28" s="130" t="s">
        <v>14</v>
      </c>
      <c r="K28" s="135" t="s">
        <v>29</v>
      </c>
      <c r="L28" s="135"/>
      <c r="M28" s="135"/>
      <c r="N28" s="135"/>
      <c r="O28" s="136"/>
    </row>
    <row r="29" spans="1:15" ht="12.75" hidden="1">
      <c r="A29" s="170"/>
      <c r="B29" s="171"/>
      <c r="C29" s="171"/>
      <c r="D29" s="171"/>
      <c r="E29" s="172" t="s">
        <v>68</v>
      </c>
      <c r="F29" s="172" t="s">
        <v>14</v>
      </c>
      <c r="G29" s="172" t="s">
        <v>14</v>
      </c>
      <c r="H29" s="172" t="s">
        <v>14</v>
      </c>
      <c r="I29" s="172" t="s">
        <v>14</v>
      </c>
      <c r="J29" s="172" t="s">
        <v>14</v>
      </c>
      <c r="K29" s="173">
        <v>35126377</v>
      </c>
      <c r="L29" s="173"/>
      <c r="M29" s="173"/>
      <c r="N29" s="173"/>
      <c r="O29" s="174"/>
    </row>
    <row r="30" spans="1:15" ht="12.75">
      <c r="A30" s="164" t="str">
        <f aca="true" t="shared" si="3" ref="A30:A61">IF(ISNUMBER(VALUE(E30)),E30,"")</f>
        <v>3</v>
      </c>
      <c r="B30" s="165">
        <f aca="true" t="shared" si="4" ref="B30:B61">IF(ISNUMBER(VALUE(G30)),G30,"")</f>
      </c>
      <c r="C30" s="165">
        <f aca="true" t="shared" si="5" ref="C30:C61">IF(ISNUMBER(VALUE(I30)),I30,"")</f>
      </c>
      <c r="D30" s="165" t="str">
        <f aca="true" t="shared" si="6" ref="D30:D61">CONCATENATE(F30,"    ",H30,"    ",J30)</f>
        <v>Rashodi poslovanja        </v>
      </c>
      <c r="E30" s="175" t="s">
        <v>69</v>
      </c>
      <c r="F30" s="175" t="s">
        <v>70</v>
      </c>
      <c r="G30" s="176" t="s">
        <v>71</v>
      </c>
      <c r="H30" s="176" t="s">
        <v>14</v>
      </c>
      <c r="I30" s="176" t="s">
        <v>14</v>
      </c>
      <c r="J30" s="176" t="s">
        <v>14</v>
      </c>
      <c r="K30" s="140">
        <v>34806515</v>
      </c>
      <c r="L30" s="140">
        <f>L31+L35+L41+L43+L47+L53</f>
        <v>362255</v>
      </c>
      <c r="M30" s="140">
        <f>M31+M35+M41+M43+M47+M53</f>
        <v>35168770</v>
      </c>
      <c r="N30" s="140">
        <f>N31+N35+N41+N43+N47+N53</f>
        <v>-26603</v>
      </c>
      <c r="O30" s="141">
        <f>O31+O35+O41+O43+O47+O53</f>
        <v>35142167</v>
      </c>
    </row>
    <row r="31" spans="1:15" ht="12.75">
      <c r="A31" s="164">
        <f t="shared" si="3"/>
      </c>
      <c r="B31" s="165" t="str">
        <f t="shared" si="4"/>
        <v>31</v>
      </c>
      <c r="C31" s="165">
        <f t="shared" si="5"/>
      </c>
      <c r="D31" s="165" t="str">
        <f t="shared" si="6"/>
        <v>    Rashodi za zaposlene    </v>
      </c>
      <c r="E31" s="175" t="s">
        <v>14</v>
      </c>
      <c r="F31" s="175" t="s">
        <v>14</v>
      </c>
      <c r="G31" s="175" t="s">
        <v>72</v>
      </c>
      <c r="H31" s="175" t="s">
        <v>73</v>
      </c>
      <c r="I31" s="176" t="s">
        <v>71</v>
      </c>
      <c r="J31" s="176" t="s">
        <v>14</v>
      </c>
      <c r="K31" s="140">
        <v>1462409</v>
      </c>
      <c r="L31" s="140">
        <f>L32+L33+L34</f>
        <v>-152028</v>
      </c>
      <c r="M31" s="140">
        <f>M32+M33+M34</f>
        <v>1310381</v>
      </c>
      <c r="N31" s="140">
        <f>N32+N33+N34</f>
        <v>0</v>
      </c>
      <c r="O31" s="141">
        <f>O32+O33+O34</f>
        <v>1310381</v>
      </c>
    </row>
    <row r="32" spans="1:15" ht="12.75">
      <c r="A32" s="177">
        <f t="shared" si="3"/>
      </c>
      <c r="B32" s="178">
        <f t="shared" si="4"/>
      </c>
      <c r="C32" s="178" t="str">
        <f t="shared" si="5"/>
        <v>11</v>
      </c>
      <c r="D32" s="178" t="str">
        <f t="shared" si="6"/>
        <v>        Opći prihodi i primici</v>
      </c>
      <c r="E32" s="179" t="s">
        <v>14</v>
      </c>
      <c r="F32" s="179" t="s">
        <v>14</v>
      </c>
      <c r="G32" s="179" t="s">
        <v>14</v>
      </c>
      <c r="H32" s="179" t="s">
        <v>14</v>
      </c>
      <c r="I32" s="179" t="s">
        <v>58</v>
      </c>
      <c r="J32" s="179" t="s">
        <v>59</v>
      </c>
      <c r="K32" s="147">
        <v>1392200</v>
      </c>
      <c r="L32" s="147">
        <f>'POSEBNI DIO'!I25</f>
        <v>-154271</v>
      </c>
      <c r="M32" s="147">
        <f>'POSEBNI DIO'!J25</f>
        <v>1237929</v>
      </c>
      <c r="N32" s="147">
        <f>'POSEBNI DIO'!K25</f>
        <v>0</v>
      </c>
      <c r="O32" s="148">
        <f>'POSEBNI DIO'!L25</f>
        <v>1237929</v>
      </c>
    </row>
    <row r="33" spans="1:15" ht="12.75">
      <c r="A33" s="177">
        <f t="shared" si="3"/>
      </c>
      <c r="B33" s="178">
        <f t="shared" si="4"/>
      </c>
      <c r="C33" s="178" t="str">
        <f t="shared" si="5"/>
        <v>12</v>
      </c>
      <c r="D33" s="178" t="str">
        <f t="shared" si="6"/>
        <v>        Sredstva učešća za pomoći</v>
      </c>
      <c r="E33" s="179" t="s">
        <v>14</v>
      </c>
      <c r="F33" s="179" t="s">
        <v>14</v>
      </c>
      <c r="G33" s="179" t="s">
        <v>14</v>
      </c>
      <c r="H33" s="179" t="s">
        <v>14</v>
      </c>
      <c r="I33" s="179" t="s">
        <v>60</v>
      </c>
      <c r="J33" s="179" t="s">
        <v>61</v>
      </c>
      <c r="K33" s="147">
        <v>13863</v>
      </c>
      <c r="L33" s="147">
        <f>'POSEBNI DIO'!I96</f>
        <v>336</v>
      </c>
      <c r="M33" s="147">
        <f>'POSEBNI DIO'!J51+'POSEBNI DIO'!J96</f>
        <v>14199</v>
      </c>
      <c r="N33" s="147">
        <f>'POSEBNI DIO'!K96</f>
        <v>0</v>
      </c>
      <c r="O33" s="148">
        <f>'POSEBNI DIO'!L51+'POSEBNI DIO'!L96</f>
        <v>14199</v>
      </c>
    </row>
    <row r="34" spans="1:15" ht="12.75">
      <c r="A34" s="177">
        <f t="shared" si="3"/>
      </c>
      <c r="B34" s="178">
        <f t="shared" si="4"/>
      </c>
      <c r="C34" s="178" t="str">
        <f t="shared" si="5"/>
        <v>56</v>
      </c>
      <c r="D34" s="178" t="str">
        <f t="shared" si="6"/>
        <v>        Fondovi EU</v>
      </c>
      <c r="E34" s="179" t="s">
        <v>14</v>
      </c>
      <c r="F34" s="179" t="s">
        <v>14</v>
      </c>
      <c r="G34" s="179" t="s">
        <v>14</v>
      </c>
      <c r="H34" s="179" t="s">
        <v>14</v>
      </c>
      <c r="I34" s="179" t="s">
        <v>53</v>
      </c>
      <c r="J34" s="179" t="s">
        <v>54</v>
      </c>
      <c r="K34" s="147">
        <v>56346</v>
      </c>
      <c r="L34" s="147">
        <f>'POSEBNI DIO'!I102</f>
        <v>1907</v>
      </c>
      <c r="M34" s="147">
        <f>'POSEBNI DIO'!J102</f>
        <v>58253</v>
      </c>
      <c r="N34" s="147">
        <f>'POSEBNI DIO'!K102</f>
        <v>0</v>
      </c>
      <c r="O34" s="148">
        <f>'POSEBNI DIO'!L102</f>
        <v>58253</v>
      </c>
    </row>
    <row r="35" spans="1:15" ht="12.75">
      <c r="A35" s="164">
        <f t="shared" si="3"/>
      </c>
      <c r="B35" s="165" t="str">
        <f t="shared" si="4"/>
        <v>32</v>
      </c>
      <c r="C35" s="165">
        <f t="shared" si="5"/>
      </c>
      <c r="D35" s="165" t="str">
        <f t="shared" si="6"/>
        <v>    Materijalni rashodi    </v>
      </c>
      <c r="E35" s="175" t="s">
        <v>14</v>
      </c>
      <c r="F35" s="175" t="s">
        <v>14</v>
      </c>
      <c r="G35" s="175" t="s">
        <v>74</v>
      </c>
      <c r="H35" s="175" t="s">
        <v>75</v>
      </c>
      <c r="I35" s="176" t="s">
        <v>71</v>
      </c>
      <c r="J35" s="176" t="s">
        <v>14</v>
      </c>
      <c r="K35" s="140">
        <v>797404</v>
      </c>
      <c r="L35" s="140">
        <f>L36+L37+L38+L39+L40</f>
        <v>7859</v>
      </c>
      <c r="M35" s="140">
        <f>M36+M37+M38+M39+M40</f>
        <v>805263</v>
      </c>
      <c r="N35" s="140">
        <f>N36+N37+N38+N39+N40</f>
        <v>-1000</v>
      </c>
      <c r="O35" s="141">
        <f>O36+O37+O38+O39+O40</f>
        <v>804263</v>
      </c>
    </row>
    <row r="36" spans="1:15" ht="12.75">
      <c r="A36" s="177">
        <f t="shared" si="3"/>
      </c>
      <c r="B36" s="178">
        <f t="shared" si="4"/>
      </c>
      <c r="C36" s="178" t="str">
        <f t="shared" si="5"/>
        <v>11</v>
      </c>
      <c r="D36" s="178" t="str">
        <f t="shared" si="6"/>
        <v>        Opći prihodi i primici</v>
      </c>
      <c r="E36" s="179" t="s">
        <v>14</v>
      </c>
      <c r="F36" s="179" t="s">
        <v>14</v>
      </c>
      <c r="G36" s="179" t="s">
        <v>14</v>
      </c>
      <c r="H36" s="179" t="s">
        <v>14</v>
      </c>
      <c r="I36" s="179" t="s">
        <v>58</v>
      </c>
      <c r="J36" s="179" t="s">
        <v>59</v>
      </c>
      <c r="K36" s="147">
        <v>678541</v>
      </c>
      <c r="L36" s="147">
        <f>'POSEBNI DIO'!I26</f>
        <v>-9356</v>
      </c>
      <c r="M36" s="147">
        <f>'POSEBNI DIO'!J26</f>
        <v>669185</v>
      </c>
      <c r="N36" s="147">
        <f>'POSEBNI DIO'!K26</f>
        <v>-1000</v>
      </c>
      <c r="O36" s="148">
        <f>'POSEBNI DIO'!L26</f>
        <v>668185</v>
      </c>
    </row>
    <row r="37" spans="1:15" ht="12.75">
      <c r="A37" s="177">
        <f t="shared" si="3"/>
      </c>
      <c r="B37" s="178">
        <f t="shared" si="4"/>
      </c>
      <c r="C37" s="178" t="str">
        <f t="shared" si="5"/>
        <v>12</v>
      </c>
      <c r="D37" s="178" t="str">
        <f t="shared" si="6"/>
        <v>        Sredstva učešća za pomoći</v>
      </c>
      <c r="E37" s="179" t="s">
        <v>14</v>
      </c>
      <c r="F37" s="179" t="s">
        <v>14</v>
      </c>
      <c r="G37" s="179" t="s">
        <v>14</v>
      </c>
      <c r="H37" s="179" t="s">
        <v>14</v>
      </c>
      <c r="I37" s="179" t="s">
        <v>60</v>
      </c>
      <c r="J37" s="179" t="s">
        <v>61</v>
      </c>
      <c r="K37" s="147">
        <v>88224</v>
      </c>
      <c r="L37" s="147">
        <f>'POSEBNI DIO'!I18+'POSEBNI DIO'!I52+'POSEBNI DIO'!I97</f>
        <v>8547</v>
      </c>
      <c r="M37" s="147">
        <f>'POSEBNI DIO'!J18+'POSEBNI DIO'!J52+'POSEBNI DIO'!J63+'POSEBNI DIO'!J97</f>
        <v>96771</v>
      </c>
      <c r="N37" s="147">
        <f>'POSEBNI DIO'!K18+'POSEBNI DIO'!K52+'POSEBNI DIO'!K97</f>
        <v>0</v>
      </c>
      <c r="O37" s="148">
        <f>'POSEBNI DIO'!L18+'POSEBNI DIO'!L52+'POSEBNI DIO'!L63+'POSEBNI DIO'!L97</f>
        <v>96771</v>
      </c>
    </row>
    <row r="38" spans="1:15" ht="12.75">
      <c r="A38" s="177">
        <f t="shared" si="3"/>
      </c>
      <c r="B38" s="178">
        <f t="shared" si="4"/>
      </c>
      <c r="C38" s="178" t="str">
        <f t="shared" si="5"/>
        <v>43</v>
      </c>
      <c r="D38" s="178" t="str">
        <f t="shared" si="6"/>
        <v>        Ostali prihodi za posebne namjene</v>
      </c>
      <c r="E38" s="179" t="s">
        <v>14</v>
      </c>
      <c r="F38" s="179" t="s">
        <v>14</v>
      </c>
      <c r="G38" s="179" t="s">
        <v>14</v>
      </c>
      <c r="H38" s="179" t="s">
        <v>14</v>
      </c>
      <c r="I38" s="179" t="s">
        <v>76</v>
      </c>
      <c r="J38" s="179" t="s">
        <v>77</v>
      </c>
      <c r="K38" s="147">
        <v>3888</v>
      </c>
      <c r="L38" s="147">
        <f>'POSEBNI DIO'!I21+'POSEBNI DIO'!I34+'POSEBNI DIO'!I68</f>
        <v>7054</v>
      </c>
      <c r="M38" s="147">
        <f>'POSEBNI DIO'!J21+'POSEBNI DIO'!J34+'POSEBNI DIO'!J68</f>
        <v>10942</v>
      </c>
      <c r="N38" s="147">
        <f>'POSEBNI DIO'!K21+'POSEBNI DIO'!K34+'POSEBNI DIO'!K68</f>
        <v>0</v>
      </c>
      <c r="O38" s="148">
        <f>'POSEBNI DIO'!L21+'POSEBNI DIO'!L34+'POSEBNI DIO'!L68</f>
        <v>10942</v>
      </c>
    </row>
    <row r="39" spans="1:15" ht="12.75">
      <c r="A39" s="177">
        <f t="shared" si="3"/>
      </c>
      <c r="B39" s="178">
        <f t="shared" si="4"/>
      </c>
      <c r="C39" s="178" t="str">
        <f t="shared" si="5"/>
        <v>51</v>
      </c>
      <c r="D39" s="178" t="str">
        <f t="shared" si="6"/>
        <v>        Pomoći EU</v>
      </c>
      <c r="E39" s="179" t="s">
        <v>14</v>
      </c>
      <c r="F39" s="179" t="s">
        <v>14</v>
      </c>
      <c r="G39" s="179" t="s">
        <v>14</v>
      </c>
      <c r="H39" s="179" t="s">
        <v>14</v>
      </c>
      <c r="I39" s="179" t="s">
        <v>49</v>
      </c>
      <c r="J39" s="179" t="s">
        <v>50</v>
      </c>
      <c r="K39" s="147">
        <v>10273</v>
      </c>
      <c r="L39" s="147">
        <f>'POSEBNI DIO'!I88</f>
        <v>1018</v>
      </c>
      <c r="M39" s="147">
        <f>'POSEBNI DIO'!J42+'POSEBNI DIO'!J79+'POSEBNI DIO'!J88</f>
        <v>11291</v>
      </c>
      <c r="N39" s="147">
        <f>'POSEBNI DIO'!K88</f>
        <v>0</v>
      </c>
      <c r="O39" s="148">
        <f>'POSEBNI DIO'!L42+'POSEBNI DIO'!L79+'POSEBNI DIO'!L88</f>
        <v>11291</v>
      </c>
    </row>
    <row r="40" spans="1:15" ht="12.75">
      <c r="A40" s="177">
        <f t="shared" si="3"/>
      </c>
      <c r="B40" s="178">
        <f t="shared" si="4"/>
      </c>
      <c r="C40" s="178" t="str">
        <f t="shared" si="5"/>
        <v>56</v>
      </c>
      <c r="D40" s="178" t="str">
        <f t="shared" si="6"/>
        <v>        Fondovi EU</v>
      </c>
      <c r="E40" s="179" t="s">
        <v>14</v>
      </c>
      <c r="F40" s="179" t="s">
        <v>14</v>
      </c>
      <c r="G40" s="179" t="s">
        <v>14</v>
      </c>
      <c r="H40" s="179" t="s">
        <v>14</v>
      </c>
      <c r="I40" s="179" t="s">
        <v>53</v>
      </c>
      <c r="J40" s="179" t="s">
        <v>54</v>
      </c>
      <c r="K40" s="147">
        <v>16478</v>
      </c>
      <c r="L40" s="147">
        <f>'POSEBNI DIO'!I103</f>
        <v>596</v>
      </c>
      <c r="M40" s="147">
        <f>'POSEBNI DIO'!J103</f>
        <v>17074</v>
      </c>
      <c r="N40" s="147">
        <f>'POSEBNI DIO'!K103</f>
        <v>0</v>
      </c>
      <c r="O40" s="148">
        <f>'POSEBNI DIO'!L103</f>
        <v>17074</v>
      </c>
    </row>
    <row r="41" spans="1:15" ht="12.75">
      <c r="A41" s="164">
        <f t="shared" si="3"/>
      </c>
      <c r="B41" s="165" t="str">
        <f t="shared" si="4"/>
        <v>34</v>
      </c>
      <c r="C41" s="165">
        <f t="shared" si="5"/>
      </c>
      <c r="D41" s="165" t="str">
        <f t="shared" si="6"/>
        <v>    Financijski rashodi    </v>
      </c>
      <c r="E41" s="175" t="s">
        <v>14</v>
      </c>
      <c r="F41" s="175" t="s">
        <v>14</v>
      </c>
      <c r="G41" s="175" t="s">
        <v>78</v>
      </c>
      <c r="H41" s="175" t="s">
        <v>79</v>
      </c>
      <c r="I41" s="176" t="s">
        <v>71</v>
      </c>
      <c r="J41" s="176" t="s">
        <v>14</v>
      </c>
      <c r="K41" s="140">
        <v>611</v>
      </c>
      <c r="L41" s="140">
        <f>L42</f>
        <v>0</v>
      </c>
      <c r="M41" s="140">
        <f>M42</f>
        <v>611</v>
      </c>
      <c r="N41" s="140">
        <f>N42</f>
        <v>0</v>
      </c>
      <c r="O41" s="141">
        <f>O42</f>
        <v>611</v>
      </c>
    </row>
    <row r="42" spans="1:15" ht="12.75">
      <c r="A42" s="177">
        <f t="shared" si="3"/>
      </c>
      <c r="B42" s="178">
        <f t="shared" si="4"/>
      </c>
      <c r="C42" s="178" t="str">
        <f t="shared" si="5"/>
        <v>11</v>
      </c>
      <c r="D42" s="178" t="str">
        <f t="shared" si="6"/>
        <v>        Opći prihodi i primici</v>
      </c>
      <c r="E42" s="179" t="s">
        <v>14</v>
      </c>
      <c r="F42" s="179" t="s">
        <v>14</v>
      </c>
      <c r="G42" s="179" t="s">
        <v>14</v>
      </c>
      <c r="H42" s="179" t="s">
        <v>14</v>
      </c>
      <c r="I42" s="179" t="s">
        <v>58</v>
      </c>
      <c r="J42" s="179" t="s">
        <v>59</v>
      </c>
      <c r="K42" s="147">
        <v>611</v>
      </c>
      <c r="L42" s="147">
        <f>'POSEBNI DIO'!I27</f>
        <v>0</v>
      </c>
      <c r="M42" s="147">
        <f>'POSEBNI DIO'!J27</f>
        <v>611</v>
      </c>
      <c r="N42" s="147">
        <f>'POSEBNI DIO'!K27</f>
        <v>0</v>
      </c>
      <c r="O42" s="148">
        <f>'POSEBNI DIO'!L27</f>
        <v>611</v>
      </c>
    </row>
    <row r="43" spans="1:15" ht="12.75">
      <c r="A43" s="164">
        <f t="shared" si="3"/>
      </c>
      <c r="B43" s="165" t="str">
        <f t="shared" si="4"/>
        <v>35</v>
      </c>
      <c r="C43" s="165">
        <f t="shared" si="5"/>
      </c>
      <c r="D43" s="165" t="str">
        <f t="shared" si="6"/>
        <v>    Subvencije    </v>
      </c>
      <c r="E43" s="175" t="s">
        <v>14</v>
      </c>
      <c r="F43" s="175" t="s">
        <v>14</v>
      </c>
      <c r="G43" s="175" t="s">
        <v>80</v>
      </c>
      <c r="H43" s="175" t="s">
        <v>81</v>
      </c>
      <c r="I43" s="176" t="s">
        <v>71</v>
      </c>
      <c r="J43" s="176" t="s">
        <v>14</v>
      </c>
      <c r="K43" s="140">
        <v>206091</v>
      </c>
      <c r="L43" s="140">
        <f>L44+L45+L46</f>
        <v>0</v>
      </c>
      <c r="M43" s="140">
        <f>M44+M45+M46</f>
        <v>206091</v>
      </c>
      <c r="N43" s="140">
        <f>N44+N45+N46</f>
        <v>711</v>
      </c>
      <c r="O43" s="141">
        <f>O44+O45+O46</f>
        <v>206802</v>
      </c>
    </row>
    <row r="44" spans="1:15" ht="12.75">
      <c r="A44" s="180">
        <f t="shared" si="3"/>
      </c>
      <c r="B44" s="181">
        <f t="shared" si="4"/>
      </c>
      <c r="C44" s="181" t="str">
        <f t="shared" si="5"/>
        <v>11</v>
      </c>
      <c r="D44" s="181" t="str">
        <f t="shared" si="6"/>
        <v>        Opći prihodi i primici</v>
      </c>
      <c r="E44" s="182" t="s">
        <v>14</v>
      </c>
      <c r="F44" s="182" t="s">
        <v>14</v>
      </c>
      <c r="G44" s="182" t="s">
        <v>14</v>
      </c>
      <c r="H44" s="182" t="s">
        <v>14</v>
      </c>
      <c r="I44" s="182" t="s">
        <v>58</v>
      </c>
      <c r="J44" s="182" t="s">
        <v>59</v>
      </c>
      <c r="K44" s="152">
        <v>91834</v>
      </c>
      <c r="L44" s="152">
        <f>'POSEBNI DIO'!I12+'POSEBNI DIO'!I57</f>
        <v>0</v>
      </c>
      <c r="M44" s="152">
        <f>'POSEBNI DIO'!J12+'POSEBNI DIO'!J57</f>
        <v>91834</v>
      </c>
      <c r="N44" s="152">
        <f>'POSEBNI DIO'!K12+'POSEBNI DIO'!K57</f>
        <v>711</v>
      </c>
      <c r="O44" s="153">
        <f>'POSEBNI DIO'!L12+'POSEBNI DIO'!L57</f>
        <v>92545</v>
      </c>
    </row>
    <row r="45" spans="1:15" ht="12.75">
      <c r="A45" s="180">
        <f t="shared" si="3"/>
      </c>
      <c r="B45" s="181">
        <f t="shared" si="4"/>
      </c>
      <c r="C45" s="181" t="str">
        <f t="shared" si="5"/>
        <v>12</v>
      </c>
      <c r="D45" s="181" t="str">
        <f t="shared" si="6"/>
        <v>        Sredstva učešća za pomoći</v>
      </c>
      <c r="E45" s="182" t="s">
        <v>14</v>
      </c>
      <c r="F45" s="182" t="s">
        <v>14</v>
      </c>
      <c r="G45" s="182" t="s">
        <v>14</v>
      </c>
      <c r="H45" s="182" t="s">
        <v>14</v>
      </c>
      <c r="I45" s="182" t="s">
        <v>60</v>
      </c>
      <c r="J45" s="182" t="s">
        <v>61</v>
      </c>
      <c r="K45" s="152">
        <v>17138</v>
      </c>
      <c r="L45" s="152">
        <f>'POSEBNI DIO'!I98</f>
        <v>0</v>
      </c>
      <c r="M45" s="152">
        <f>'POSEBNI DIO'!J98</f>
        <v>17138</v>
      </c>
      <c r="N45" s="152">
        <f>'POSEBNI DIO'!K98</f>
        <v>0</v>
      </c>
      <c r="O45" s="153">
        <f>'POSEBNI DIO'!L98</f>
        <v>17138</v>
      </c>
    </row>
    <row r="46" spans="1:15" ht="12.75">
      <c r="A46" s="180">
        <f t="shared" si="3"/>
      </c>
      <c r="B46" s="181">
        <f t="shared" si="4"/>
      </c>
      <c r="C46" s="181" t="str">
        <f t="shared" si="5"/>
        <v>56</v>
      </c>
      <c r="D46" s="181" t="str">
        <f t="shared" si="6"/>
        <v>        Fondovi EU</v>
      </c>
      <c r="E46" s="182" t="s">
        <v>14</v>
      </c>
      <c r="F46" s="182" t="s">
        <v>14</v>
      </c>
      <c r="G46" s="182" t="s">
        <v>14</v>
      </c>
      <c r="H46" s="182" t="s">
        <v>14</v>
      </c>
      <c r="I46" s="182" t="s">
        <v>53</v>
      </c>
      <c r="J46" s="182" t="s">
        <v>54</v>
      </c>
      <c r="K46" s="152">
        <v>97119</v>
      </c>
      <c r="L46" s="152">
        <f>'POSEBNI DIO'!I104</f>
        <v>0</v>
      </c>
      <c r="M46" s="152">
        <f>'POSEBNI DIO'!J104</f>
        <v>97119</v>
      </c>
      <c r="N46" s="152">
        <f>'POSEBNI DIO'!K104</f>
        <v>0</v>
      </c>
      <c r="O46" s="153">
        <f>'POSEBNI DIO'!L104</f>
        <v>97119</v>
      </c>
    </row>
    <row r="47" spans="1:15" ht="12.75">
      <c r="A47" s="164">
        <f t="shared" si="3"/>
      </c>
      <c r="B47" s="165" t="str">
        <f t="shared" si="4"/>
        <v>36</v>
      </c>
      <c r="C47" s="165">
        <f t="shared" si="5"/>
      </c>
      <c r="D47" s="165" t="str">
        <f t="shared" si="6"/>
        <v>    Pomoći dane u inozemstvo i unutar općeg proračuna    </v>
      </c>
      <c r="E47" s="175" t="s">
        <v>14</v>
      </c>
      <c r="F47" s="175" t="s">
        <v>14</v>
      </c>
      <c r="G47" s="175" t="s">
        <v>82</v>
      </c>
      <c r="H47" s="175" t="s">
        <v>83</v>
      </c>
      <c r="I47" s="176" t="s">
        <v>71</v>
      </c>
      <c r="J47" s="176" t="s">
        <v>14</v>
      </c>
      <c r="K47" s="140">
        <v>22198853</v>
      </c>
      <c r="L47" s="140">
        <f>L48+L49+L50+L51+L52</f>
        <v>719308</v>
      </c>
      <c r="M47" s="140">
        <f>M48+M49+M50+M51+M52</f>
        <v>22918161</v>
      </c>
      <c r="N47" s="140">
        <f>N48+N49+N50+N51+N52</f>
        <v>23897</v>
      </c>
      <c r="O47" s="141">
        <f>O48+O49+O50+O51+O52</f>
        <v>22942058</v>
      </c>
    </row>
    <row r="48" spans="1:15" ht="12.75">
      <c r="A48" s="180">
        <f t="shared" si="3"/>
      </c>
      <c r="B48" s="181">
        <f t="shared" si="4"/>
      </c>
      <c r="C48" s="181" t="str">
        <f t="shared" si="5"/>
        <v>11</v>
      </c>
      <c r="D48" s="181" t="str">
        <f t="shared" si="6"/>
        <v>        Opći prihodi i primici</v>
      </c>
      <c r="E48" s="182" t="s">
        <v>14</v>
      </c>
      <c r="F48" s="182" t="s">
        <v>14</v>
      </c>
      <c r="G48" s="182" t="s">
        <v>14</v>
      </c>
      <c r="H48" s="182" t="s">
        <v>14</v>
      </c>
      <c r="I48" s="182" t="s">
        <v>58</v>
      </c>
      <c r="J48" s="182" t="s">
        <v>59</v>
      </c>
      <c r="K48" s="152">
        <v>20197275</v>
      </c>
      <c r="L48" s="152">
        <f>'POSEBNI DIO'!I13+'POSEBNI DIO'!I38+'POSEBNI DIO'!I58+'POSEBNI DIO'!I75+'POSEBNI DIO'!I84</f>
        <v>719308</v>
      </c>
      <c r="M48" s="152">
        <f>'POSEBNI DIO'!J13+'POSEBNI DIO'!J38+'POSEBNI DIO'!J58+'POSEBNI DIO'!J75+'POSEBNI DIO'!J84</f>
        <v>20916583</v>
      </c>
      <c r="N48" s="152">
        <f>'POSEBNI DIO'!K13+'POSEBNI DIO'!K38+'POSEBNI DIO'!K58+'POSEBNI DIO'!K75+'POSEBNI DIO'!K84+'POSEBNI DIO'!K28</f>
        <v>50500</v>
      </c>
      <c r="O48" s="153">
        <f>'POSEBNI DIO'!L13+'POSEBNI DIO'!L38+'POSEBNI DIO'!L58+'POSEBNI DIO'!L75+'POSEBNI DIO'!L84+'POSEBNI DIO'!$L$28</f>
        <v>20967083</v>
      </c>
    </row>
    <row r="49" spans="1:15" ht="12.75">
      <c r="A49" s="180">
        <f t="shared" si="3"/>
      </c>
      <c r="B49" s="181">
        <f t="shared" si="4"/>
      </c>
      <c r="C49" s="181" t="str">
        <f t="shared" si="5"/>
        <v>12</v>
      </c>
      <c r="D49" s="181" t="str">
        <f t="shared" si="6"/>
        <v>        Sredstva učešća za pomoći</v>
      </c>
      <c r="E49" s="182" t="s">
        <v>14</v>
      </c>
      <c r="F49" s="182" t="s">
        <v>14</v>
      </c>
      <c r="G49" s="182" t="s">
        <v>14</v>
      </c>
      <c r="H49" s="182" t="s">
        <v>14</v>
      </c>
      <c r="I49" s="182" t="s">
        <v>60</v>
      </c>
      <c r="J49" s="182" t="s">
        <v>61</v>
      </c>
      <c r="K49" s="152">
        <v>294264</v>
      </c>
      <c r="L49" s="152">
        <f>'POSEBNI DIO'!I64+'POSEBNI DIO'!I99</f>
        <v>0</v>
      </c>
      <c r="M49" s="152">
        <f>'POSEBNI DIO'!J64+'POSEBNI DIO'!J99</f>
        <v>294264</v>
      </c>
      <c r="N49" s="152">
        <f>'POSEBNI DIO'!K64+'POSEBNI DIO'!K99</f>
        <v>0</v>
      </c>
      <c r="O49" s="153">
        <f>'POSEBNI DIO'!L64+'POSEBNI DIO'!L99</f>
        <v>294264</v>
      </c>
    </row>
    <row r="50" spans="1:15" ht="12.75">
      <c r="A50" s="180">
        <f t="shared" si="3"/>
      </c>
      <c r="B50" s="181">
        <f t="shared" si="4"/>
      </c>
      <c r="C50" s="181" t="str">
        <f t="shared" si="5"/>
        <v>51</v>
      </c>
      <c r="D50" s="181" t="str">
        <f t="shared" si="6"/>
        <v>        Pomoći EU</v>
      </c>
      <c r="E50" s="182" t="s">
        <v>14</v>
      </c>
      <c r="F50" s="182" t="s">
        <v>14</v>
      </c>
      <c r="G50" s="182" t="s">
        <v>14</v>
      </c>
      <c r="H50" s="182" t="s">
        <v>14</v>
      </c>
      <c r="I50" s="182" t="s">
        <v>49</v>
      </c>
      <c r="J50" s="182" t="s">
        <v>50</v>
      </c>
      <c r="K50" s="152">
        <v>39817</v>
      </c>
      <c r="L50" s="152">
        <v>0</v>
      </c>
      <c r="M50" s="152">
        <f>'POSEBNI DIO'!J43+'POSEBNI DIO'!J80</f>
        <v>39817</v>
      </c>
      <c r="N50" s="152">
        <v>0</v>
      </c>
      <c r="O50" s="153">
        <f>'POSEBNI DIO'!L43+'POSEBNI DIO'!L80</f>
        <v>39817</v>
      </c>
    </row>
    <row r="51" spans="1:15" ht="12.75">
      <c r="A51" s="180">
        <f t="shared" si="3"/>
      </c>
      <c r="B51" s="181">
        <f t="shared" si="4"/>
      </c>
      <c r="C51" s="181" t="str">
        <f t="shared" si="5"/>
        <v>55</v>
      </c>
      <c r="D51" s="181" t="str">
        <f t="shared" si="6"/>
        <v>        Refundacije iz pomoći EU</v>
      </c>
      <c r="E51" s="182" t="s">
        <v>14</v>
      </c>
      <c r="F51" s="182" t="s">
        <v>14</v>
      </c>
      <c r="G51" s="182" t="s">
        <v>14</v>
      </c>
      <c r="H51" s="182" t="s">
        <v>14</v>
      </c>
      <c r="I51" s="182" t="s">
        <v>51</v>
      </c>
      <c r="J51" s="182" t="s">
        <v>52</v>
      </c>
      <c r="K51" s="152">
        <v>560560</v>
      </c>
      <c r="L51" s="152">
        <v>0</v>
      </c>
      <c r="M51" s="152">
        <f>'POSEBNI DIO'!J71</f>
        <v>560560</v>
      </c>
      <c r="N51" s="152">
        <f>'POSEBNI DIO'!K71</f>
        <v>-26603</v>
      </c>
      <c r="O51" s="153">
        <f>'POSEBNI DIO'!L71</f>
        <v>533957</v>
      </c>
    </row>
    <row r="52" spans="1:15" ht="12.75">
      <c r="A52" s="180">
        <f t="shared" si="3"/>
      </c>
      <c r="B52" s="181">
        <f t="shared" si="4"/>
      </c>
      <c r="C52" s="181" t="str">
        <f t="shared" si="5"/>
        <v>56</v>
      </c>
      <c r="D52" s="181" t="str">
        <f t="shared" si="6"/>
        <v>        Fondovi EU</v>
      </c>
      <c r="E52" s="182" t="s">
        <v>14</v>
      </c>
      <c r="F52" s="182" t="s">
        <v>14</v>
      </c>
      <c r="G52" s="182" t="s">
        <v>14</v>
      </c>
      <c r="H52" s="182" t="s">
        <v>14</v>
      </c>
      <c r="I52" s="182" t="s">
        <v>53</v>
      </c>
      <c r="J52" s="182" t="s">
        <v>54</v>
      </c>
      <c r="K52" s="152">
        <v>1106937</v>
      </c>
      <c r="L52" s="152"/>
      <c r="M52" s="152">
        <f>'POSEBNI DIO'!J105</f>
        <v>1106937</v>
      </c>
      <c r="N52" s="152">
        <v>0</v>
      </c>
      <c r="O52" s="153">
        <f>'POSEBNI DIO'!L105</f>
        <v>1106937</v>
      </c>
    </row>
    <row r="53" spans="1:15" ht="12.75">
      <c r="A53" s="164">
        <f t="shared" si="3"/>
      </c>
      <c r="B53" s="165" t="str">
        <f t="shared" si="4"/>
        <v>38</v>
      </c>
      <c r="C53" s="165">
        <f t="shared" si="5"/>
      </c>
      <c r="D53" s="165" t="str">
        <f t="shared" si="6"/>
        <v>    Ostali rashodi    </v>
      </c>
      <c r="E53" s="175" t="s">
        <v>14</v>
      </c>
      <c r="F53" s="175" t="s">
        <v>14</v>
      </c>
      <c r="G53" s="175" t="s">
        <v>84</v>
      </c>
      <c r="H53" s="175" t="s">
        <v>85</v>
      </c>
      <c r="I53" s="176" t="s">
        <v>71</v>
      </c>
      <c r="J53" s="176" t="s">
        <v>14</v>
      </c>
      <c r="K53" s="140">
        <v>10141147</v>
      </c>
      <c r="L53" s="140">
        <f>L54+L55+L56</f>
        <v>-212884</v>
      </c>
      <c r="M53" s="140">
        <f>M54+M55+M56</f>
        <v>9928263</v>
      </c>
      <c r="N53" s="140">
        <f>N54+N55+N56</f>
        <v>-50211</v>
      </c>
      <c r="O53" s="141">
        <f>O54+O55+O56</f>
        <v>9878052</v>
      </c>
    </row>
    <row r="54" spans="1:15" ht="12.75">
      <c r="A54" s="180">
        <f t="shared" si="3"/>
      </c>
      <c r="B54" s="181">
        <f t="shared" si="4"/>
      </c>
      <c r="C54" s="181" t="str">
        <f t="shared" si="5"/>
        <v>11</v>
      </c>
      <c r="D54" s="181" t="str">
        <f t="shared" si="6"/>
        <v>        Opći prihodi i primici</v>
      </c>
      <c r="E54" s="182" t="s">
        <v>14</v>
      </c>
      <c r="F54" s="182" t="s">
        <v>14</v>
      </c>
      <c r="G54" s="182" t="s">
        <v>14</v>
      </c>
      <c r="H54" s="182" t="s">
        <v>14</v>
      </c>
      <c r="I54" s="182" t="s">
        <v>58</v>
      </c>
      <c r="J54" s="182" t="s">
        <v>59</v>
      </c>
      <c r="K54" s="152">
        <v>2026740</v>
      </c>
      <c r="L54" s="152">
        <f>'POSEBNI DIO'!I14+'POSEBNI DIO'!I39+'POSEBNI DIO'!I59+'POSEBNI DIO'!I76+'POSEBNI DIO'!I85</f>
        <v>-212884</v>
      </c>
      <c r="M54" s="152">
        <f>'POSEBNI DIO'!J14+'POSEBNI DIO'!J39+'POSEBNI DIO'!J59+'POSEBNI DIO'!J76+'POSEBNI DIO'!J85</f>
        <v>1813856</v>
      </c>
      <c r="N54" s="152">
        <f>'POSEBNI DIO'!K14+'POSEBNI DIO'!K39+'POSEBNI DIO'!K59+'POSEBNI DIO'!K76+'POSEBNI DIO'!K85</f>
        <v>-50211</v>
      </c>
      <c r="O54" s="153">
        <f>'POSEBNI DIO'!L14+'POSEBNI DIO'!L39+'POSEBNI DIO'!L59+'POSEBNI DIO'!L76+'POSEBNI DIO'!L85</f>
        <v>1763645</v>
      </c>
    </row>
    <row r="55" spans="1:15" ht="12.75">
      <c r="A55" s="180">
        <f t="shared" si="3"/>
      </c>
      <c r="B55" s="181">
        <f t="shared" si="4"/>
      </c>
      <c r="C55" s="181" t="str">
        <f t="shared" si="5"/>
        <v>12</v>
      </c>
      <c r="D55" s="181" t="str">
        <f t="shared" si="6"/>
        <v>        Sredstva učešća za pomoći</v>
      </c>
      <c r="E55" s="182" t="s">
        <v>14</v>
      </c>
      <c r="F55" s="182" t="s">
        <v>14</v>
      </c>
      <c r="G55" s="182" t="s">
        <v>14</v>
      </c>
      <c r="H55" s="182" t="s">
        <v>14</v>
      </c>
      <c r="I55" s="182" t="s">
        <v>60</v>
      </c>
      <c r="J55" s="182" t="s">
        <v>61</v>
      </c>
      <c r="K55" s="152">
        <v>0</v>
      </c>
      <c r="L55" s="152"/>
      <c r="M55" s="152">
        <v>0</v>
      </c>
      <c r="N55" s="152">
        <v>0</v>
      </c>
      <c r="O55" s="153">
        <v>0</v>
      </c>
    </row>
    <row r="56" spans="1:15" ht="12.75">
      <c r="A56" s="180">
        <f t="shared" si="3"/>
      </c>
      <c r="B56" s="181">
        <f t="shared" si="4"/>
      </c>
      <c r="C56" s="181" t="str">
        <f t="shared" si="5"/>
        <v>58</v>
      </c>
      <c r="D56" s="181" t="str">
        <f t="shared" si="6"/>
        <v>        Instrumenti EU nove generacije</v>
      </c>
      <c r="E56" s="182" t="s">
        <v>14</v>
      </c>
      <c r="F56" s="182" t="s">
        <v>14</v>
      </c>
      <c r="G56" s="182" t="s">
        <v>14</v>
      </c>
      <c r="H56" s="182" t="s">
        <v>14</v>
      </c>
      <c r="I56" s="182" t="s">
        <v>55</v>
      </c>
      <c r="J56" s="182" t="s">
        <v>56</v>
      </c>
      <c r="K56" s="152">
        <v>8114407</v>
      </c>
      <c r="L56" s="152">
        <f>'POSEBNI DIO'!I92</f>
        <v>0</v>
      </c>
      <c r="M56" s="152">
        <f>'POSEBNI DIO'!J92+'POSEBNI DIO'!J47</f>
        <v>8114407</v>
      </c>
      <c r="N56" s="152">
        <f>'POSEBNI DIO'!K92</f>
        <v>0</v>
      </c>
      <c r="O56" s="153">
        <f>'POSEBNI DIO'!L92+'POSEBNI DIO'!L47</f>
        <v>8114407</v>
      </c>
    </row>
    <row r="57" spans="1:15" ht="12.75">
      <c r="A57" s="164" t="str">
        <f t="shared" si="3"/>
        <v>4</v>
      </c>
      <c r="B57" s="165">
        <f t="shared" si="4"/>
      </c>
      <c r="C57" s="165">
        <f t="shared" si="5"/>
      </c>
      <c r="D57" s="165" t="str">
        <f t="shared" si="6"/>
        <v>Rashodi za nabavu nefinancijske imovine        </v>
      </c>
      <c r="E57" s="175" t="s">
        <v>86</v>
      </c>
      <c r="F57" s="175" t="s">
        <v>87</v>
      </c>
      <c r="G57" s="176" t="s">
        <v>71</v>
      </c>
      <c r="H57" s="176" t="s">
        <v>14</v>
      </c>
      <c r="I57" s="176" t="s">
        <v>14</v>
      </c>
      <c r="J57" s="176" t="s">
        <v>14</v>
      </c>
      <c r="K57" s="140">
        <v>319862</v>
      </c>
      <c r="L57" s="140">
        <f>L58+L60</f>
        <v>341</v>
      </c>
      <c r="M57" s="140">
        <f>M58+M60</f>
        <v>320203</v>
      </c>
      <c r="N57" s="140">
        <f>N58+N60</f>
        <v>0</v>
      </c>
      <c r="O57" s="141">
        <f>O58+O60</f>
        <v>320203</v>
      </c>
    </row>
    <row r="58" spans="1:15" ht="12.75">
      <c r="A58" s="164">
        <f t="shared" si="3"/>
      </c>
      <c r="B58" s="165" t="str">
        <f t="shared" si="4"/>
        <v>41</v>
      </c>
      <c r="C58" s="165">
        <f t="shared" si="5"/>
      </c>
      <c r="D58" s="165" t="str">
        <f t="shared" si="6"/>
        <v>    Rashodi za nabavu neproizvedene dugotrajne imovine    </v>
      </c>
      <c r="E58" s="175" t="s">
        <v>14</v>
      </c>
      <c r="F58" s="175" t="s">
        <v>14</v>
      </c>
      <c r="G58" s="175" t="s">
        <v>88</v>
      </c>
      <c r="H58" s="175" t="s">
        <v>89</v>
      </c>
      <c r="I58" s="176" t="s">
        <v>71</v>
      </c>
      <c r="J58" s="176" t="s">
        <v>14</v>
      </c>
      <c r="K58" s="140">
        <v>1327</v>
      </c>
      <c r="L58" s="140">
        <f>L59</f>
        <v>0</v>
      </c>
      <c r="M58" s="140">
        <f>M59</f>
        <v>1327</v>
      </c>
      <c r="N58" s="140">
        <f>N59</f>
        <v>0</v>
      </c>
      <c r="O58" s="141">
        <f>O59</f>
        <v>1327</v>
      </c>
    </row>
    <row r="59" spans="1:15" ht="12.75">
      <c r="A59" s="180">
        <f t="shared" si="3"/>
      </c>
      <c r="B59" s="181">
        <f t="shared" si="4"/>
      </c>
      <c r="C59" s="181" t="str">
        <f t="shared" si="5"/>
        <v>11</v>
      </c>
      <c r="D59" s="181" t="str">
        <f t="shared" si="6"/>
        <v>        Opći prihodi i primici</v>
      </c>
      <c r="E59" s="182" t="s">
        <v>14</v>
      </c>
      <c r="F59" s="182" t="s">
        <v>14</v>
      </c>
      <c r="G59" s="182" t="s">
        <v>14</v>
      </c>
      <c r="H59" s="182" t="s">
        <v>14</v>
      </c>
      <c r="I59" s="182" t="s">
        <v>58</v>
      </c>
      <c r="J59" s="182" t="s">
        <v>59</v>
      </c>
      <c r="K59" s="152">
        <v>1327</v>
      </c>
      <c r="L59" s="152">
        <f>'POSEBNI DIO'!I30</f>
        <v>0</v>
      </c>
      <c r="M59" s="152">
        <f>'POSEBNI DIO'!J30</f>
        <v>1327</v>
      </c>
      <c r="N59" s="152">
        <f>'POSEBNI DIO'!K30</f>
        <v>0</v>
      </c>
      <c r="O59" s="153">
        <f>'POSEBNI DIO'!L30</f>
        <v>1327</v>
      </c>
    </row>
    <row r="60" spans="1:15" ht="12.75">
      <c r="A60" s="164">
        <f t="shared" si="3"/>
      </c>
      <c r="B60" s="165" t="str">
        <f t="shared" si="4"/>
        <v>42</v>
      </c>
      <c r="C60" s="165">
        <f t="shared" si="5"/>
      </c>
      <c r="D60" s="165" t="str">
        <f t="shared" si="6"/>
        <v>    Rashodi za nabavu proizvedene dugotrajne imovine    </v>
      </c>
      <c r="E60" s="175" t="s">
        <v>14</v>
      </c>
      <c r="F60" s="175" t="s">
        <v>14</v>
      </c>
      <c r="G60" s="175" t="s">
        <v>90</v>
      </c>
      <c r="H60" s="175" t="s">
        <v>91</v>
      </c>
      <c r="I60" s="176" t="s">
        <v>71</v>
      </c>
      <c r="J60" s="176" t="s">
        <v>14</v>
      </c>
      <c r="K60" s="140">
        <v>318535</v>
      </c>
      <c r="L60" s="140">
        <f>L61</f>
        <v>341</v>
      </c>
      <c r="M60" s="140">
        <f>M61</f>
        <v>318876</v>
      </c>
      <c r="N60" s="140">
        <f>N61</f>
        <v>0</v>
      </c>
      <c r="O60" s="141">
        <f>O61</f>
        <v>318876</v>
      </c>
    </row>
    <row r="61" spans="1:15" ht="12.75">
      <c r="A61" s="183">
        <f t="shared" si="3"/>
      </c>
      <c r="B61" s="184">
        <f t="shared" si="4"/>
      </c>
      <c r="C61" s="184" t="str">
        <f t="shared" si="5"/>
        <v>11</v>
      </c>
      <c r="D61" s="184" t="str">
        <f t="shared" si="6"/>
        <v>        Opći prihodi i primici</v>
      </c>
      <c r="E61" s="185" t="s">
        <v>14</v>
      </c>
      <c r="F61" s="185" t="s">
        <v>14</v>
      </c>
      <c r="G61" s="185" t="s">
        <v>14</v>
      </c>
      <c r="H61" s="185" t="s">
        <v>14</v>
      </c>
      <c r="I61" s="185" t="s">
        <v>58</v>
      </c>
      <c r="J61" s="185" t="s">
        <v>59</v>
      </c>
      <c r="K61" s="158">
        <v>318535</v>
      </c>
      <c r="L61" s="158">
        <f>'POSEBNI DIO'!I31</f>
        <v>341</v>
      </c>
      <c r="M61" s="158">
        <f>'POSEBNI DIO'!J31</f>
        <v>318876</v>
      </c>
      <c r="N61" s="158">
        <f>'POSEBNI DIO'!K31</f>
        <v>0</v>
      </c>
      <c r="O61" s="159">
        <f>'POSEBNI DIO'!L31</f>
        <v>318876</v>
      </c>
    </row>
  </sheetData>
  <sheetProtection password="CC4B" sheet="1"/>
  <mergeCells count="3">
    <mergeCell ref="A3:O3"/>
    <mergeCell ref="A1:O1"/>
    <mergeCell ref="A22:O22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scale="94" r:id="rId2"/>
  <headerFooter alignWithMargins="0">
    <oddFooter>&amp;LVrijeme  izvođenja upita: &amp;D. &amp;T&amp;R&amp;P/&amp;N</oddFooter>
  </headerFooter>
  <rowBreaks count="1" manualBreakCount="1">
    <brk id="21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18"/>
  <sheetViews>
    <sheetView tabSelected="1" zoomScale="90" zoomScaleNormal="90" zoomScalePageLayoutView="0" workbookViewId="0" topLeftCell="A1">
      <selection activeCell="A1" sqref="A1:F1"/>
    </sheetView>
  </sheetViews>
  <sheetFormatPr defaultColWidth="24" defaultRowHeight="11.25"/>
  <cols>
    <col min="1" max="1" width="24" style="41" customWidth="1"/>
    <col min="2" max="2" width="81.66015625" style="41" customWidth="1"/>
    <col min="3" max="3" width="22.5" style="50" customWidth="1"/>
    <col min="4" max="4" width="19.83203125" style="50" hidden="1" customWidth="1"/>
    <col min="5" max="5" width="21.16015625" style="40" customWidth="1"/>
    <col min="6" max="6" width="19.83203125" style="50" customWidth="1"/>
    <col min="7" max="7" width="21.16015625" style="40" customWidth="1"/>
    <col min="8" max="8" width="20.16015625" style="40" customWidth="1"/>
    <col min="9" max="9" width="12.5" style="41" customWidth="1"/>
    <col min="10" max="16384" width="24" style="41" customWidth="1"/>
  </cols>
  <sheetData>
    <row r="1" spans="1:7" ht="15">
      <c r="A1" s="342" t="s">
        <v>92</v>
      </c>
      <c r="B1" s="342"/>
      <c r="C1" s="342"/>
      <c r="D1" s="342"/>
      <c r="E1" s="342"/>
      <c r="F1" s="342"/>
      <c r="G1" s="342"/>
    </row>
    <row r="2" spans="1:7" ht="15">
      <c r="A2" s="42"/>
      <c r="B2" s="43"/>
      <c r="C2" s="44"/>
      <c r="D2" s="44"/>
      <c r="E2" s="21"/>
      <c r="F2" s="44"/>
      <c r="G2" s="21"/>
    </row>
    <row r="3" spans="1:7" ht="52.5" customHeight="1">
      <c r="A3" s="338" t="s">
        <v>93</v>
      </c>
      <c r="B3" s="339"/>
      <c r="C3" s="106" t="str">
        <f>CONCATENATE("Plan za ",RIGHT(C6,5))</f>
        <v>Plan za 2023.</v>
      </c>
      <c r="D3" s="106" t="s">
        <v>160</v>
      </c>
      <c r="E3" s="106" t="s">
        <v>159</v>
      </c>
      <c r="F3" s="315" t="s">
        <v>160</v>
      </c>
      <c r="G3" s="315" t="s">
        <v>163</v>
      </c>
    </row>
    <row r="4" spans="1:7" ht="15">
      <c r="A4" s="340">
        <v>1</v>
      </c>
      <c r="B4" s="341"/>
      <c r="C4" s="107">
        <v>2</v>
      </c>
      <c r="D4" s="107">
        <v>3</v>
      </c>
      <c r="E4" s="107">
        <v>4</v>
      </c>
      <c r="F4" s="107">
        <v>3</v>
      </c>
      <c r="G4" s="108">
        <v>4</v>
      </c>
    </row>
    <row r="5" spans="1:19" s="45" customFormat="1" ht="14.25">
      <c r="A5" s="186"/>
      <c r="B5" s="187" t="s">
        <v>6</v>
      </c>
      <c r="C5" s="188">
        <f>IF(ISBLANK(C8),"",C8)</f>
        <v>35126377</v>
      </c>
      <c r="D5" s="188">
        <f>D9+D12+D14</f>
        <v>362596</v>
      </c>
      <c r="E5" s="188">
        <f>E9+E12+E14</f>
        <v>35488973</v>
      </c>
      <c r="F5" s="322">
        <f>F9+F12+F14</f>
        <v>-26603</v>
      </c>
      <c r="G5" s="189">
        <f>G9+G12+G14</f>
        <v>35462370</v>
      </c>
      <c r="H5" s="3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s="48" customFormat="1" ht="15" hidden="1">
      <c r="A6" s="190" t="s">
        <v>14</v>
      </c>
      <c r="B6" s="191" t="s">
        <v>14</v>
      </c>
      <c r="C6" s="192" t="s">
        <v>64</v>
      </c>
      <c r="D6" s="192"/>
      <c r="E6" s="237"/>
      <c r="F6" s="323"/>
      <c r="G6" s="193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s="48" customFormat="1" ht="54.75" customHeight="1" hidden="1">
      <c r="A7" s="190" t="s">
        <v>94</v>
      </c>
      <c r="B7" s="191" t="s">
        <v>14</v>
      </c>
      <c r="C7" s="194" t="s">
        <v>29</v>
      </c>
      <c r="D7" s="194"/>
      <c r="E7" s="328"/>
      <c r="F7" s="324"/>
      <c r="G7" s="195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s="48" customFormat="1" ht="15" hidden="1">
      <c r="A8" s="196" t="s">
        <v>68</v>
      </c>
      <c r="B8" s="197" t="s">
        <v>14</v>
      </c>
      <c r="C8" s="198">
        <v>35126377</v>
      </c>
      <c r="D8" s="198"/>
      <c r="E8" s="198"/>
      <c r="F8" s="296"/>
      <c r="G8" s="199"/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s="49" customFormat="1" ht="14.25">
      <c r="A9" s="200" t="s">
        <v>95</v>
      </c>
      <c r="B9" s="201" t="s">
        <v>59</v>
      </c>
      <c r="C9" s="202">
        <v>25120552</v>
      </c>
      <c r="D9" s="202">
        <f>D10+D11</f>
        <v>352021</v>
      </c>
      <c r="E9" s="202">
        <f>E10+E11</f>
        <v>25472573</v>
      </c>
      <c r="F9" s="325">
        <f>F10+F11</f>
        <v>0</v>
      </c>
      <c r="G9" s="203">
        <f>G10+G11</f>
        <v>25472573</v>
      </c>
      <c r="H9" s="46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5">
      <c r="A10" s="204" t="s">
        <v>58</v>
      </c>
      <c r="B10" s="205" t="s">
        <v>59</v>
      </c>
      <c r="C10" s="206">
        <v>24707063</v>
      </c>
      <c r="D10" s="206">
        <f>'POSEBNI DIO'!I10+'POSEBNI DIO'!I23+'POSEBNI DIO'!I36+'POSEBNI DIO'!I55+'POSEBNI DIO'!I73+'POSEBNI DIO'!I82</f>
        <v>343138</v>
      </c>
      <c r="E10" s="206">
        <f>'POSEBNI DIO'!J10+'POSEBNI DIO'!J23+'POSEBNI DIO'!J36+'POSEBNI DIO'!J73+'POSEBNI DIO'!J82+'POSEBNI DIO'!J55</f>
        <v>25050201</v>
      </c>
      <c r="F10" s="326">
        <f>'POSEBNI DIO'!K10+'POSEBNI DIO'!K23+'POSEBNI DIO'!K36+'POSEBNI DIO'!K55+'POSEBNI DIO'!K73+'POSEBNI DIO'!K82</f>
        <v>0</v>
      </c>
      <c r="G10" s="207">
        <f>'POSEBNI DIO'!L10+'POSEBNI DIO'!L23+'POSEBNI DIO'!L36+'POSEBNI DIO'!L73+'POSEBNI DIO'!L82+'POSEBNI DIO'!L55</f>
        <v>25050201</v>
      </c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5">
      <c r="A11" s="204" t="s">
        <v>60</v>
      </c>
      <c r="B11" s="205" t="s">
        <v>61</v>
      </c>
      <c r="C11" s="206">
        <v>413489</v>
      </c>
      <c r="D11" s="206">
        <f>'POSEBNI DIO'!I16+'POSEBNI DIO'!I49+'POSEBNI DIO'!I61+'POSEBNI DIO'!I94</f>
        <v>8883</v>
      </c>
      <c r="E11" s="206">
        <f>'POSEBNI DIO'!J16+'POSEBNI DIO'!J49+'POSEBNI DIO'!J61+'POSEBNI DIO'!J94</f>
        <v>422372</v>
      </c>
      <c r="F11" s="326">
        <f>'POSEBNI DIO'!K16+'POSEBNI DIO'!K49+'POSEBNI DIO'!K61+'POSEBNI DIO'!K94</f>
        <v>0</v>
      </c>
      <c r="G11" s="207">
        <f>'POSEBNI DIO'!L16+'POSEBNI DIO'!L49+'POSEBNI DIO'!L61+'POSEBNI DIO'!L94</f>
        <v>422372</v>
      </c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15">
      <c r="A12" s="200" t="s">
        <v>86</v>
      </c>
      <c r="B12" s="201" t="s">
        <v>96</v>
      </c>
      <c r="C12" s="202">
        <v>3888</v>
      </c>
      <c r="D12" s="202">
        <f>D13</f>
        <v>7054</v>
      </c>
      <c r="E12" s="202">
        <f>E13</f>
        <v>10942</v>
      </c>
      <c r="F12" s="325">
        <f>F13</f>
        <v>0</v>
      </c>
      <c r="G12" s="203">
        <f>G13</f>
        <v>10942</v>
      </c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5">
      <c r="A13" s="204" t="s">
        <v>76</v>
      </c>
      <c r="B13" s="205" t="s">
        <v>77</v>
      </c>
      <c r="C13" s="206">
        <v>3888</v>
      </c>
      <c r="D13" s="206">
        <f>'POSEBNI DIO'!I19+'POSEBNI DIO'!I32+'POSEBNI DIO'!I66</f>
        <v>7054</v>
      </c>
      <c r="E13" s="206">
        <f>'POSEBNI DIO'!J19+'POSEBNI DIO'!J32+'POSEBNI DIO'!J66</f>
        <v>10942</v>
      </c>
      <c r="F13" s="326">
        <f>'POSEBNI DIO'!K19+'POSEBNI DIO'!K32+'POSEBNI DIO'!K66</f>
        <v>0</v>
      </c>
      <c r="G13" s="207">
        <f>'POSEBNI DIO'!L19+'POSEBNI DIO'!L32+'POSEBNI DIO'!L66</f>
        <v>10942</v>
      </c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15">
      <c r="A14" s="200" t="s">
        <v>97</v>
      </c>
      <c r="B14" s="201" t="s">
        <v>98</v>
      </c>
      <c r="C14" s="202">
        <v>10001937</v>
      </c>
      <c r="D14" s="202">
        <f>D15+D16+D17+D18</f>
        <v>3521</v>
      </c>
      <c r="E14" s="202">
        <f>E15+E16+E17+E18</f>
        <v>10005458</v>
      </c>
      <c r="F14" s="325">
        <f>F15+F16+F17+F18</f>
        <v>-26603</v>
      </c>
      <c r="G14" s="203">
        <f>G15+G16+G17+G18</f>
        <v>9978855</v>
      </c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5">
      <c r="A15" s="204" t="s">
        <v>49</v>
      </c>
      <c r="B15" s="205" t="s">
        <v>50</v>
      </c>
      <c r="C15" s="206">
        <v>50090</v>
      </c>
      <c r="D15" s="206">
        <f>'POSEBNI DIO'!I40+'POSEBNI DIO'!I77+'POSEBNI DIO'!I86</f>
        <v>1018</v>
      </c>
      <c r="E15" s="206">
        <f>'POSEBNI DIO'!J40+'POSEBNI DIO'!J77+'POSEBNI DIO'!J86</f>
        <v>51108</v>
      </c>
      <c r="F15" s="326">
        <f>'POSEBNI DIO'!K40+'POSEBNI DIO'!K77+'POSEBNI DIO'!K86</f>
        <v>0</v>
      </c>
      <c r="G15" s="207">
        <f>'POSEBNI DIO'!L40+'POSEBNI DIO'!L77+'POSEBNI DIO'!L86</f>
        <v>51108</v>
      </c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15">
      <c r="A16" s="204" t="s">
        <v>51</v>
      </c>
      <c r="B16" s="205" t="s">
        <v>52</v>
      </c>
      <c r="C16" s="206">
        <v>560560</v>
      </c>
      <c r="D16" s="206">
        <f>'POSEBNI DIO'!I69</f>
        <v>0</v>
      </c>
      <c r="E16" s="206">
        <f>'POSEBNI DIO'!J69</f>
        <v>560560</v>
      </c>
      <c r="F16" s="326">
        <f>'POSEBNI DIO'!K69</f>
        <v>-26603</v>
      </c>
      <c r="G16" s="207">
        <f>'POSEBNI DIO'!L69</f>
        <v>533957</v>
      </c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15">
      <c r="A17" s="204" t="s">
        <v>53</v>
      </c>
      <c r="B17" s="205" t="s">
        <v>54</v>
      </c>
      <c r="C17" s="206">
        <v>1276880</v>
      </c>
      <c r="D17" s="206">
        <f>'POSEBNI DIO'!I100</f>
        <v>2503</v>
      </c>
      <c r="E17" s="206">
        <f>'POSEBNI DIO'!J100</f>
        <v>1279383</v>
      </c>
      <c r="F17" s="326">
        <f>'POSEBNI DIO'!K100</f>
        <v>0</v>
      </c>
      <c r="G17" s="207">
        <f>'POSEBNI DIO'!L100</f>
        <v>1279383</v>
      </c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ht="15">
      <c r="A18" s="208" t="s">
        <v>55</v>
      </c>
      <c r="B18" s="209" t="s">
        <v>56</v>
      </c>
      <c r="C18" s="210">
        <v>8114407</v>
      </c>
      <c r="D18" s="210">
        <f>'POSEBNI DIO'!I90+'POSEBNI DIO'!I45</f>
        <v>0</v>
      </c>
      <c r="E18" s="210">
        <f>'POSEBNI DIO'!J90+'POSEBNI DIO'!J45</f>
        <v>8114407</v>
      </c>
      <c r="F18" s="327">
        <f>'POSEBNI DIO'!K90+'POSEBNI DIO'!K45</f>
        <v>0</v>
      </c>
      <c r="G18" s="211">
        <f>'POSEBNI DIO'!L90+'POSEBNI DIO'!L45</f>
        <v>8114407</v>
      </c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</sheetData>
  <sheetProtection password="CC4B" sheet="1"/>
  <mergeCells count="3">
    <mergeCell ref="A3:B3"/>
    <mergeCell ref="A4:B4"/>
    <mergeCell ref="A1:G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10"/>
  <sheetViews>
    <sheetView tabSelected="1" zoomScale="90" zoomScaleNormal="90" zoomScalePageLayoutView="0" workbookViewId="0" topLeftCell="A1">
      <selection activeCell="A1" sqref="A1:F1"/>
    </sheetView>
  </sheetViews>
  <sheetFormatPr defaultColWidth="24" defaultRowHeight="11.25"/>
  <cols>
    <col min="1" max="1" width="21.16015625" style="30" customWidth="1"/>
    <col min="2" max="2" width="88.33203125" style="16" customWidth="1"/>
    <col min="3" max="3" width="22.66015625" style="22" customWidth="1"/>
    <col min="4" max="4" width="20.33203125" style="22" hidden="1" customWidth="1"/>
    <col min="5" max="5" width="19.16015625" style="22" bestFit="1" customWidth="1"/>
    <col min="6" max="6" width="20.33203125" style="22" customWidth="1"/>
    <col min="7" max="7" width="19.16015625" style="22" bestFit="1" customWidth="1"/>
    <col min="8" max="8" width="20.16015625" style="22" customWidth="1"/>
    <col min="9" max="9" width="12.5" style="16" customWidth="1"/>
    <col min="10" max="16384" width="24" style="16" customWidth="1"/>
  </cols>
  <sheetData>
    <row r="1" spans="1:7" ht="15.75">
      <c r="A1" s="345" t="s">
        <v>99</v>
      </c>
      <c r="B1" s="345"/>
      <c r="C1" s="345"/>
      <c r="D1" s="345"/>
      <c r="E1" s="345"/>
      <c r="F1" s="345"/>
      <c r="G1" s="345"/>
    </row>
    <row r="2" spans="1:7" ht="15">
      <c r="A2" s="17"/>
      <c r="B2" s="18"/>
      <c r="C2" s="19"/>
      <c r="D2" s="20"/>
      <c r="E2" s="21"/>
      <c r="F2" s="20"/>
      <c r="G2" s="21"/>
    </row>
    <row r="3" spans="1:7" ht="42.75">
      <c r="A3" s="338" t="s">
        <v>93</v>
      </c>
      <c r="B3" s="339"/>
      <c r="C3" s="111" t="str">
        <f>LEFT(C6,LEN(C6))</f>
        <v>Plan za 2023.</v>
      </c>
      <c r="D3" s="111" t="s">
        <v>160</v>
      </c>
      <c r="E3" s="120" t="s">
        <v>159</v>
      </c>
      <c r="F3" s="315" t="s">
        <v>160</v>
      </c>
      <c r="G3" s="315" t="s">
        <v>163</v>
      </c>
    </row>
    <row r="4" spans="1:7" ht="15">
      <c r="A4" s="343">
        <v>1</v>
      </c>
      <c r="B4" s="344"/>
      <c r="C4" s="31">
        <v>2</v>
      </c>
      <c r="D4" s="31">
        <v>3</v>
      </c>
      <c r="E4" s="31">
        <v>4</v>
      </c>
      <c r="F4" s="31">
        <v>3</v>
      </c>
      <c r="G4" s="109">
        <v>4</v>
      </c>
    </row>
    <row r="5" spans="1:7" ht="15">
      <c r="A5" s="212"/>
      <c r="B5" s="213" t="s">
        <v>6</v>
      </c>
      <c r="C5" s="281">
        <f>IF(ISBLANK(C8),"",C8)</f>
        <v>35126377</v>
      </c>
      <c r="D5" s="281">
        <v>362596</v>
      </c>
      <c r="E5" s="316">
        <f>C5+D5</f>
        <v>35488973</v>
      </c>
      <c r="F5" s="281">
        <f>F9</f>
        <v>-26603</v>
      </c>
      <c r="G5" s="282">
        <f>E5+F5</f>
        <v>35462370</v>
      </c>
    </row>
    <row r="6" spans="1:17" ht="54.75" customHeight="1" hidden="1">
      <c r="A6" s="214" t="s">
        <v>14</v>
      </c>
      <c r="B6" s="215" t="s">
        <v>14</v>
      </c>
      <c r="C6" s="283" t="s">
        <v>64</v>
      </c>
      <c r="D6" s="283"/>
      <c r="E6" s="317"/>
      <c r="F6" s="283"/>
      <c r="G6" s="284"/>
      <c r="H6" s="32"/>
      <c r="I6" s="33"/>
      <c r="J6" s="33"/>
      <c r="K6" s="33"/>
      <c r="L6" s="33"/>
      <c r="M6" s="33"/>
      <c r="N6" s="33"/>
      <c r="O6" s="33"/>
      <c r="P6" s="33"/>
      <c r="Q6" s="33"/>
    </row>
    <row r="7" spans="1:19" ht="15" hidden="1">
      <c r="A7" s="190" t="s">
        <v>100</v>
      </c>
      <c r="B7" s="191" t="s">
        <v>14</v>
      </c>
      <c r="C7" s="287" t="s">
        <v>29</v>
      </c>
      <c r="D7" s="287"/>
      <c r="E7" s="318"/>
      <c r="F7" s="287"/>
      <c r="G7" s="285"/>
      <c r="H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5" hidden="1">
      <c r="A8" s="216" t="s">
        <v>101</v>
      </c>
      <c r="B8" s="217" t="s">
        <v>102</v>
      </c>
      <c r="C8" s="288">
        <v>35126377</v>
      </c>
      <c r="D8" s="288"/>
      <c r="E8" s="319"/>
      <c r="F8" s="288"/>
      <c r="G8" s="286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s="38" customFormat="1" ht="15">
      <c r="A9" s="218" t="s">
        <v>103</v>
      </c>
      <c r="B9" s="219" t="s">
        <v>104</v>
      </c>
      <c r="C9" s="289">
        <v>35126377</v>
      </c>
      <c r="D9" s="289">
        <v>362596</v>
      </c>
      <c r="E9" s="320">
        <f>C9+D9</f>
        <v>35488973</v>
      </c>
      <c r="F9" s="289">
        <f>F10</f>
        <v>-26603</v>
      </c>
      <c r="G9" s="291">
        <f>E9+F9</f>
        <v>35462370</v>
      </c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39" customFormat="1" ht="15">
      <c r="A10" s="220" t="s">
        <v>105</v>
      </c>
      <c r="B10" s="221" t="s">
        <v>106</v>
      </c>
      <c r="C10" s="290">
        <v>35126377</v>
      </c>
      <c r="D10" s="290">
        <v>362596</v>
      </c>
      <c r="E10" s="321">
        <f>C10+D10</f>
        <v>35488973</v>
      </c>
      <c r="F10" s="290">
        <f>'POSEBNI DIO'!K71</f>
        <v>-26603</v>
      </c>
      <c r="G10" s="292">
        <f>E10+F10</f>
        <v>35462370</v>
      </c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</sheetData>
  <sheetProtection password="CC4B" sheet="1"/>
  <mergeCells count="3">
    <mergeCell ref="A3:B3"/>
    <mergeCell ref="A4:B4"/>
    <mergeCell ref="A1:G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85" zoomScaleNormal="85" zoomScalePageLayoutView="0" workbookViewId="0" topLeftCell="A1">
      <selection activeCell="A1" sqref="A1:F1"/>
    </sheetView>
  </sheetViews>
  <sheetFormatPr defaultColWidth="9.16015625" defaultRowHeight="11.25"/>
  <cols>
    <col min="1" max="1" width="12.16015625" style="14" customWidth="1"/>
    <col min="2" max="2" width="20.5" style="14" customWidth="1"/>
    <col min="3" max="3" width="25.33203125" style="14" customWidth="1"/>
    <col min="4" max="4" width="52.16015625" style="14" customWidth="1"/>
    <col min="5" max="5" width="33.16015625" style="14" customWidth="1"/>
    <col min="6" max="6" width="27" style="14" hidden="1" customWidth="1"/>
    <col min="7" max="7" width="28.83203125" style="14" hidden="1" customWidth="1"/>
    <col min="8" max="8" width="27" style="14" customWidth="1"/>
    <col min="9" max="9" width="28.83203125" style="14" customWidth="1"/>
    <col min="10" max="16384" width="9.16015625" style="14" customWidth="1"/>
  </cols>
  <sheetData>
    <row r="1" spans="1:9" ht="15.75" customHeight="1">
      <c r="A1" s="348" t="s">
        <v>10</v>
      </c>
      <c r="B1" s="348"/>
      <c r="C1" s="348"/>
      <c r="D1" s="348"/>
      <c r="E1" s="348"/>
      <c r="F1" s="348"/>
      <c r="G1" s="348"/>
      <c r="H1" s="348"/>
      <c r="I1" s="348"/>
    </row>
    <row r="2" spans="1:9" ht="18">
      <c r="A2" s="15"/>
      <c r="B2" s="15"/>
      <c r="C2" s="15"/>
      <c r="D2" s="15"/>
      <c r="E2" s="15"/>
      <c r="F2" s="15"/>
      <c r="G2" s="15"/>
      <c r="H2" s="15"/>
      <c r="I2" s="15"/>
    </row>
    <row r="3" spans="1:9" ht="15.75" customHeight="1">
      <c r="A3" s="348" t="s">
        <v>107</v>
      </c>
      <c r="B3" s="348"/>
      <c r="C3" s="348"/>
      <c r="D3" s="348"/>
      <c r="E3" s="348"/>
      <c r="F3" s="348"/>
      <c r="G3" s="348"/>
      <c r="H3" s="348"/>
      <c r="I3" s="348"/>
    </row>
    <row r="4" spans="1:9" ht="18">
      <c r="A4" s="15"/>
      <c r="B4" s="15"/>
      <c r="C4" s="15"/>
      <c r="D4" s="15"/>
      <c r="E4" s="15"/>
      <c r="F4" s="15"/>
      <c r="G4" s="15"/>
      <c r="H4" s="15"/>
      <c r="I4" s="15"/>
    </row>
    <row r="5" spans="1:9" ht="25.5">
      <c r="A5" s="12" t="s">
        <v>42</v>
      </c>
      <c r="B5" s="13" t="s">
        <v>43</v>
      </c>
      <c r="C5" s="13" t="s">
        <v>44</v>
      </c>
      <c r="D5" s="13" t="s">
        <v>108</v>
      </c>
      <c r="E5" s="12" t="s">
        <v>64</v>
      </c>
      <c r="F5" s="12" t="s">
        <v>160</v>
      </c>
      <c r="G5" s="12" t="s">
        <v>159</v>
      </c>
      <c r="H5" s="315" t="s">
        <v>160</v>
      </c>
      <c r="I5" s="315" t="s">
        <v>163</v>
      </c>
    </row>
    <row r="6" spans="1:9" ht="12.75">
      <c r="A6" s="222">
        <v>8</v>
      </c>
      <c r="B6" s="223"/>
      <c r="C6" s="223"/>
      <c r="D6" s="223" t="s">
        <v>109</v>
      </c>
      <c r="E6" s="224">
        <v>0</v>
      </c>
      <c r="F6" s="224">
        <v>0</v>
      </c>
      <c r="G6" s="225">
        <v>0</v>
      </c>
      <c r="H6" s="224">
        <v>0</v>
      </c>
      <c r="I6" s="225">
        <v>0</v>
      </c>
    </row>
    <row r="7" spans="1:9" ht="25.5">
      <c r="A7" s="226">
        <v>5</v>
      </c>
      <c r="B7" s="227"/>
      <c r="C7" s="227"/>
      <c r="D7" s="228" t="s">
        <v>110</v>
      </c>
      <c r="E7" s="229">
        <v>0</v>
      </c>
      <c r="F7" s="229">
        <v>0</v>
      </c>
      <c r="G7" s="230">
        <v>0</v>
      </c>
      <c r="H7" s="229">
        <v>0</v>
      </c>
      <c r="I7" s="230">
        <v>0</v>
      </c>
    </row>
    <row r="8" spans="1:9" ht="15.75">
      <c r="A8" s="346" t="s">
        <v>155</v>
      </c>
      <c r="B8" s="347"/>
      <c r="C8" s="347"/>
      <c r="D8" s="347"/>
      <c r="E8" s="112">
        <v>0</v>
      </c>
      <c r="F8" s="112">
        <v>0</v>
      </c>
      <c r="G8" s="112">
        <v>0</v>
      </c>
      <c r="H8" s="112">
        <v>0</v>
      </c>
      <c r="I8" s="112">
        <v>0</v>
      </c>
    </row>
  </sheetData>
  <sheetProtection password="CC4B" sheet="1"/>
  <mergeCells count="3">
    <mergeCell ref="A8:D8"/>
    <mergeCell ref="A1:I1"/>
    <mergeCell ref="A3:I3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10"/>
  <sheetViews>
    <sheetView tabSelected="1" zoomScale="85" zoomScaleNormal="85" zoomScalePageLayoutView="0" workbookViewId="0" topLeftCell="A1">
      <selection activeCell="A1" sqref="A1:F1"/>
    </sheetView>
  </sheetViews>
  <sheetFormatPr defaultColWidth="24" defaultRowHeight="11.25"/>
  <cols>
    <col min="1" max="1" width="28.33203125" style="30" customWidth="1"/>
    <col min="2" max="2" width="88.33203125" style="16" customWidth="1"/>
    <col min="3" max="3" width="76.5" style="22" hidden="1" customWidth="1"/>
    <col min="4" max="4" width="22.5" style="22" hidden="1" customWidth="1"/>
    <col min="5" max="5" width="19.16015625" style="22" hidden="1" customWidth="1"/>
    <col min="6" max="6" width="20.16015625" style="22" hidden="1" customWidth="1"/>
    <col min="7" max="7" width="25.33203125" style="16" hidden="1" customWidth="1"/>
    <col min="8" max="8" width="20.16015625" style="22" customWidth="1"/>
    <col min="9" max="9" width="18" style="16" hidden="1" customWidth="1"/>
    <col min="10" max="10" width="20.66015625" style="16" customWidth="1"/>
    <col min="11" max="11" width="18" style="16" customWidth="1"/>
    <col min="12" max="12" width="20.66015625" style="16" customWidth="1"/>
    <col min="13" max="16384" width="24" style="16" customWidth="1"/>
  </cols>
  <sheetData>
    <row r="1" spans="1:12" ht="15.75">
      <c r="A1" s="353" t="s">
        <v>111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5" ht="15">
      <c r="A2" s="17"/>
      <c r="B2" s="18"/>
      <c r="C2" s="19"/>
      <c r="D2" s="20"/>
      <c r="E2" s="21"/>
    </row>
    <row r="3" spans="1:12" ht="41.25" customHeight="1">
      <c r="A3" s="116" t="s">
        <v>112</v>
      </c>
      <c r="B3" s="117" t="s">
        <v>113</v>
      </c>
      <c r="C3" s="111"/>
      <c r="D3" s="111"/>
      <c r="E3" s="111"/>
      <c r="F3" s="118"/>
      <c r="G3" s="119"/>
      <c r="H3" s="120" t="str">
        <f>CONCATENATE("Plan za ",RIGHT(H4,4),".")</f>
        <v>Plan za 2023.</v>
      </c>
      <c r="I3" s="120" t="s">
        <v>160</v>
      </c>
      <c r="J3" s="309" t="s">
        <v>159</v>
      </c>
      <c r="K3" s="120" t="s">
        <v>160</v>
      </c>
      <c r="L3" s="121" t="s">
        <v>163</v>
      </c>
    </row>
    <row r="4" spans="1:19" ht="54.75" customHeight="1" hidden="1">
      <c r="A4" s="110" t="s">
        <v>14</v>
      </c>
      <c r="B4" s="24" t="s">
        <v>14</v>
      </c>
      <c r="C4" s="24" t="s">
        <v>14</v>
      </c>
      <c r="D4" s="24" t="s">
        <v>14</v>
      </c>
      <c r="E4" s="24" t="s">
        <v>14</v>
      </c>
      <c r="F4" s="24" t="s">
        <v>14</v>
      </c>
      <c r="G4" s="24" t="s">
        <v>14</v>
      </c>
      <c r="H4" s="113" t="s">
        <v>114</v>
      </c>
      <c r="I4" s="113" t="s">
        <v>115</v>
      </c>
      <c r="J4" s="310" t="s">
        <v>116</v>
      </c>
      <c r="K4" s="294" t="s">
        <v>115</v>
      </c>
      <c r="L4" s="114" t="s">
        <v>116</v>
      </c>
      <c r="M4" s="23"/>
      <c r="N4" s="23"/>
      <c r="O4" s="23"/>
      <c r="P4" s="23"/>
      <c r="Q4" s="23"/>
      <c r="R4" s="23"/>
      <c r="S4" s="23"/>
    </row>
    <row r="5" spans="1:19" ht="12.75" hidden="1">
      <c r="A5" s="110" t="s">
        <v>117</v>
      </c>
      <c r="B5" s="24" t="s">
        <v>14</v>
      </c>
      <c r="C5" s="25" t="s">
        <v>118</v>
      </c>
      <c r="D5" s="25" t="s">
        <v>118</v>
      </c>
      <c r="E5" s="24" t="s">
        <v>118</v>
      </c>
      <c r="F5" s="24" t="s">
        <v>118</v>
      </c>
      <c r="G5" s="24" t="s">
        <v>118</v>
      </c>
      <c r="H5" s="26" t="s">
        <v>29</v>
      </c>
      <c r="I5" s="26" t="s">
        <v>29</v>
      </c>
      <c r="J5" s="311" t="s">
        <v>29</v>
      </c>
      <c r="K5" s="26" t="s">
        <v>29</v>
      </c>
      <c r="L5" s="115" t="s">
        <v>29</v>
      </c>
      <c r="M5" s="23"/>
      <c r="N5" s="23"/>
      <c r="O5" s="23"/>
      <c r="P5" s="23"/>
      <c r="Q5" s="23"/>
      <c r="R5" s="23"/>
      <c r="S5" s="23"/>
    </row>
    <row r="6" spans="1:19" ht="14.25">
      <c r="A6" s="231" t="s">
        <v>33</v>
      </c>
      <c r="B6" s="232" t="s">
        <v>32</v>
      </c>
      <c r="C6" s="233" t="s">
        <v>32</v>
      </c>
      <c r="D6" s="233" t="s">
        <v>14</v>
      </c>
      <c r="E6" s="234" t="s">
        <v>14</v>
      </c>
      <c r="F6" s="234" t="s">
        <v>14</v>
      </c>
      <c r="G6" s="234" t="s">
        <v>14</v>
      </c>
      <c r="H6" s="235">
        <v>35126377</v>
      </c>
      <c r="I6" s="235">
        <f>I7</f>
        <v>362596</v>
      </c>
      <c r="J6" s="235">
        <f aca="true" t="shared" si="0" ref="J6:J25">H6+I6</f>
        <v>35488973</v>
      </c>
      <c r="K6" s="295">
        <f>K7</f>
        <v>0</v>
      </c>
      <c r="L6" s="236">
        <f>L7</f>
        <v>35462370</v>
      </c>
      <c r="M6" s="27"/>
      <c r="N6" s="27"/>
      <c r="O6" s="27"/>
      <c r="P6" s="27"/>
      <c r="Q6" s="27"/>
      <c r="R6" s="27"/>
      <c r="S6" s="27"/>
    </row>
    <row r="7" spans="1:19" ht="14.25">
      <c r="A7" s="218" t="s">
        <v>84</v>
      </c>
      <c r="B7" s="219" t="s">
        <v>119</v>
      </c>
      <c r="C7" s="192" t="s">
        <v>14</v>
      </c>
      <c r="D7" s="192" t="s">
        <v>119</v>
      </c>
      <c r="E7" s="237" t="s">
        <v>14</v>
      </c>
      <c r="F7" s="237" t="s">
        <v>14</v>
      </c>
      <c r="G7" s="237" t="s">
        <v>14</v>
      </c>
      <c r="H7" s="198">
        <v>35126377</v>
      </c>
      <c r="I7" s="198">
        <f>I8</f>
        <v>362596</v>
      </c>
      <c r="J7" s="235">
        <f t="shared" si="0"/>
        <v>35488973</v>
      </c>
      <c r="K7" s="296">
        <f>K8</f>
        <v>0</v>
      </c>
      <c r="L7" s="236">
        <f>L8</f>
        <v>35462370</v>
      </c>
      <c r="M7" s="27"/>
      <c r="N7" s="27"/>
      <c r="O7" s="27"/>
      <c r="P7" s="27"/>
      <c r="Q7" s="27"/>
      <c r="R7" s="27"/>
      <c r="S7" s="27"/>
    </row>
    <row r="8" spans="1:19" ht="14.25">
      <c r="A8" s="238" t="s">
        <v>120</v>
      </c>
      <c r="B8" s="239" t="s">
        <v>121</v>
      </c>
      <c r="C8" s="192" t="s">
        <v>14</v>
      </c>
      <c r="D8" s="192" t="s">
        <v>14</v>
      </c>
      <c r="E8" s="237" t="s">
        <v>121</v>
      </c>
      <c r="F8" s="237" t="s">
        <v>14</v>
      </c>
      <c r="G8" s="237" t="s">
        <v>14</v>
      </c>
      <c r="H8" s="198">
        <v>35126377</v>
      </c>
      <c r="I8" s="198">
        <f>I9+I15+I22+I35+I44+I48+I54+I60+I72+I81+I89+I89+I93</f>
        <v>362596</v>
      </c>
      <c r="J8" s="235">
        <f t="shared" si="0"/>
        <v>35488973</v>
      </c>
      <c r="K8" s="296">
        <f>K9+K15+K22+K35+K44+K48+K54+K60+K72+K81+K89+K89+K93</f>
        <v>0</v>
      </c>
      <c r="L8" s="236">
        <f>L9+L15+L22+L35+L44+L48+L54+L60+L72+L81+L89+L93</f>
        <v>35462370</v>
      </c>
      <c r="M8" s="27"/>
      <c r="N8" s="27"/>
      <c r="O8" s="27"/>
      <c r="P8" s="27"/>
      <c r="Q8" s="27"/>
      <c r="R8" s="27"/>
      <c r="S8" s="27"/>
    </row>
    <row r="9" spans="1:19" ht="14.25">
      <c r="A9" s="240" t="s">
        <v>122</v>
      </c>
      <c r="B9" s="241" t="s">
        <v>123</v>
      </c>
      <c r="C9" s="192" t="s">
        <v>14</v>
      </c>
      <c r="D9" s="192" t="s">
        <v>14</v>
      </c>
      <c r="E9" s="237" t="s">
        <v>14</v>
      </c>
      <c r="F9" s="237" t="s">
        <v>124</v>
      </c>
      <c r="G9" s="237" t="s">
        <v>14</v>
      </c>
      <c r="H9" s="198">
        <v>11400889</v>
      </c>
      <c r="I9" s="198">
        <f>I10</f>
        <v>401315</v>
      </c>
      <c r="J9" s="198">
        <f t="shared" si="0"/>
        <v>11802204</v>
      </c>
      <c r="K9" s="296">
        <f>K10</f>
        <v>0</v>
      </c>
      <c r="L9" s="199">
        <f aca="true" t="shared" si="1" ref="L9:L59">J9+K9</f>
        <v>11802204</v>
      </c>
      <c r="M9" s="27"/>
      <c r="N9" s="27"/>
      <c r="O9" s="27"/>
      <c r="P9" s="27"/>
      <c r="Q9" s="27"/>
      <c r="R9" s="27"/>
      <c r="S9" s="27"/>
    </row>
    <row r="10" spans="1:19" ht="15">
      <c r="A10" s="242" t="s">
        <v>58</v>
      </c>
      <c r="B10" s="243" t="s">
        <v>59</v>
      </c>
      <c r="C10" s="244" t="s">
        <v>14</v>
      </c>
      <c r="D10" s="244" t="s">
        <v>14</v>
      </c>
      <c r="E10" s="245" t="s">
        <v>14</v>
      </c>
      <c r="F10" s="245" t="s">
        <v>14</v>
      </c>
      <c r="G10" s="245" t="s">
        <v>59</v>
      </c>
      <c r="H10" s="246">
        <v>11400889</v>
      </c>
      <c r="I10" s="279">
        <f>I11</f>
        <v>401315</v>
      </c>
      <c r="J10" s="280">
        <f t="shared" si="0"/>
        <v>11802204</v>
      </c>
      <c r="K10" s="297">
        <f>K11</f>
        <v>0</v>
      </c>
      <c r="L10" s="278">
        <f>J10+K10</f>
        <v>11802204</v>
      </c>
      <c r="M10" s="28"/>
      <c r="N10" s="28"/>
      <c r="O10" s="28"/>
      <c r="P10" s="28"/>
      <c r="Q10" s="28"/>
      <c r="R10" s="28"/>
      <c r="S10" s="28"/>
    </row>
    <row r="11" spans="1:19" ht="15">
      <c r="A11" s="248" t="s">
        <v>69</v>
      </c>
      <c r="B11" s="249" t="s">
        <v>70</v>
      </c>
      <c r="C11" s="250" t="s">
        <v>14</v>
      </c>
      <c r="D11" s="250" t="s">
        <v>14</v>
      </c>
      <c r="E11" s="251" t="s">
        <v>14</v>
      </c>
      <c r="F11" s="251" t="s">
        <v>14</v>
      </c>
      <c r="G11" s="251" t="s">
        <v>14</v>
      </c>
      <c r="H11" s="252">
        <v>11400889</v>
      </c>
      <c r="I11" s="252">
        <f>I12+I13+I14</f>
        <v>401315</v>
      </c>
      <c r="J11" s="279">
        <f t="shared" si="0"/>
        <v>11802204</v>
      </c>
      <c r="K11" s="298">
        <f>K12+K13+K14</f>
        <v>0</v>
      </c>
      <c r="L11" s="277">
        <f t="shared" si="1"/>
        <v>11802204</v>
      </c>
      <c r="M11" s="29"/>
      <c r="N11" s="29"/>
      <c r="O11" s="29"/>
      <c r="P11" s="29"/>
      <c r="Q11" s="29"/>
      <c r="R11" s="29"/>
      <c r="S11" s="29"/>
    </row>
    <row r="12" spans="1:19" ht="15">
      <c r="A12" s="253" t="s">
        <v>80</v>
      </c>
      <c r="B12" s="249" t="s">
        <v>81</v>
      </c>
      <c r="C12" s="250" t="s">
        <v>14</v>
      </c>
      <c r="D12" s="250" t="s">
        <v>14</v>
      </c>
      <c r="E12" s="251" t="s">
        <v>14</v>
      </c>
      <c r="F12" s="251" t="s">
        <v>14</v>
      </c>
      <c r="G12" s="251" t="s">
        <v>14</v>
      </c>
      <c r="H12" s="254">
        <v>86270</v>
      </c>
      <c r="I12" s="254">
        <v>0</v>
      </c>
      <c r="J12" s="254">
        <f t="shared" si="0"/>
        <v>86270</v>
      </c>
      <c r="K12" s="299">
        <v>0</v>
      </c>
      <c r="L12" s="255">
        <f t="shared" si="1"/>
        <v>86270</v>
      </c>
      <c r="M12" s="29"/>
      <c r="N12" s="29"/>
      <c r="O12" s="29"/>
      <c r="P12" s="29"/>
      <c r="Q12" s="29"/>
      <c r="R12" s="29"/>
      <c r="S12" s="29"/>
    </row>
    <row r="13" spans="1:19" ht="15">
      <c r="A13" s="253" t="s">
        <v>82</v>
      </c>
      <c r="B13" s="249" t="s">
        <v>83</v>
      </c>
      <c r="C13" s="250" t="s">
        <v>14</v>
      </c>
      <c r="D13" s="250" t="s">
        <v>14</v>
      </c>
      <c r="E13" s="251" t="s">
        <v>14</v>
      </c>
      <c r="F13" s="251" t="s">
        <v>14</v>
      </c>
      <c r="G13" s="251" t="s">
        <v>14</v>
      </c>
      <c r="H13" s="254">
        <v>11228349</v>
      </c>
      <c r="I13" s="254">
        <v>401315</v>
      </c>
      <c r="J13" s="254">
        <f t="shared" si="0"/>
        <v>11629664</v>
      </c>
      <c r="K13" s="299">
        <v>0</v>
      </c>
      <c r="L13" s="255">
        <f t="shared" si="1"/>
        <v>11629664</v>
      </c>
      <c r="M13" s="29"/>
      <c r="N13" s="29"/>
      <c r="O13" s="29"/>
      <c r="P13" s="29"/>
      <c r="Q13" s="29"/>
      <c r="R13" s="29"/>
      <c r="S13" s="29"/>
    </row>
    <row r="14" spans="1:19" ht="15">
      <c r="A14" s="253" t="s">
        <v>84</v>
      </c>
      <c r="B14" s="249" t="s">
        <v>85</v>
      </c>
      <c r="C14" s="250" t="s">
        <v>14</v>
      </c>
      <c r="D14" s="250" t="s">
        <v>14</v>
      </c>
      <c r="E14" s="251" t="s">
        <v>14</v>
      </c>
      <c r="F14" s="251" t="s">
        <v>14</v>
      </c>
      <c r="G14" s="251" t="s">
        <v>14</v>
      </c>
      <c r="H14" s="254">
        <v>86270</v>
      </c>
      <c r="I14" s="254">
        <v>0</v>
      </c>
      <c r="J14" s="254">
        <f t="shared" si="0"/>
        <v>86270</v>
      </c>
      <c r="K14" s="299">
        <v>0</v>
      </c>
      <c r="L14" s="255">
        <f t="shared" si="1"/>
        <v>86270</v>
      </c>
      <c r="M14" s="29"/>
      <c r="N14" s="29"/>
      <c r="O14" s="29"/>
      <c r="P14" s="29"/>
      <c r="Q14" s="29"/>
      <c r="R14" s="29"/>
      <c r="S14" s="29"/>
    </row>
    <row r="15" spans="1:19" ht="14.25">
      <c r="A15" s="240" t="s">
        <v>125</v>
      </c>
      <c r="B15" s="241" t="s">
        <v>126</v>
      </c>
      <c r="C15" s="192" t="s">
        <v>14</v>
      </c>
      <c r="D15" s="192" t="s">
        <v>14</v>
      </c>
      <c r="E15" s="237" t="s">
        <v>14</v>
      </c>
      <c r="F15" s="237" t="s">
        <v>126</v>
      </c>
      <c r="G15" s="237" t="s">
        <v>14</v>
      </c>
      <c r="H15" s="198">
        <v>23722</v>
      </c>
      <c r="I15" s="198">
        <f>I16+I19</f>
        <v>16349</v>
      </c>
      <c r="J15" s="198">
        <f t="shared" si="0"/>
        <v>40071</v>
      </c>
      <c r="K15" s="296">
        <f>K16+K19</f>
        <v>0</v>
      </c>
      <c r="L15" s="199">
        <f t="shared" si="1"/>
        <v>40071</v>
      </c>
      <c r="M15" s="27"/>
      <c r="N15" s="27"/>
      <c r="O15" s="27"/>
      <c r="P15" s="27"/>
      <c r="Q15" s="27"/>
      <c r="R15" s="27"/>
      <c r="S15" s="27"/>
    </row>
    <row r="16" spans="1:19" ht="15">
      <c r="A16" s="242" t="s">
        <v>60</v>
      </c>
      <c r="B16" s="243" t="s">
        <v>61</v>
      </c>
      <c r="C16" s="244" t="s">
        <v>14</v>
      </c>
      <c r="D16" s="244" t="s">
        <v>14</v>
      </c>
      <c r="E16" s="245" t="s">
        <v>14</v>
      </c>
      <c r="F16" s="245" t="s">
        <v>14</v>
      </c>
      <c r="G16" s="245" t="s">
        <v>61</v>
      </c>
      <c r="H16" s="246">
        <v>23722</v>
      </c>
      <c r="I16" s="280">
        <f>I17</f>
        <v>8442</v>
      </c>
      <c r="J16" s="280">
        <f t="shared" si="0"/>
        <v>32164</v>
      </c>
      <c r="K16" s="300">
        <f>K17</f>
        <v>0</v>
      </c>
      <c r="L16" s="278">
        <f t="shared" si="1"/>
        <v>32164</v>
      </c>
      <c r="M16" s="28"/>
      <c r="N16" s="28"/>
      <c r="O16" s="28"/>
      <c r="P16" s="28"/>
      <c r="Q16" s="28"/>
      <c r="R16" s="28"/>
      <c r="S16" s="28"/>
    </row>
    <row r="17" spans="1:19" ht="15">
      <c r="A17" s="248" t="s">
        <v>69</v>
      </c>
      <c r="B17" s="249" t="s">
        <v>70</v>
      </c>
      <c r="C17" s="250" t="s">
        <v>14</v>
      </c>
      <c r="D17" s="250" t="s">
        <v>14</v>
      </c>
      <c r="E17" s="251" t="s">
        <v>14</v>
      </c>
      <c r="F17" s="251" t="s">
        <v>14</v>
      </c>
      <c r="G17" s="251" t="s">
        <v>14</v>
      </c>
      <c r="H17" s="252">
        <v>23722</v>
      </c>
      <c r="I17" s="252">
        <f>I18</f>
        <v>8442</v>
      </c>
      <c r="J17" s="279">
        <f t="shared" si="0"/>
        <v>32164</v>
      </c>
      <c r="K17" s="298">
        <f>K18</f>
        <v>0</v>
      </c>
      <c r="L17" s="277">
        <f t="shared" si="1"/>
        <v>32164</v>
      </c>
      <c r="M17" s="29"/>
      <c r="N17" s="29"/>
      <c r="O17" s="29"/>
      <c r="P17" s="29"/>
      <c r="Q17" s="29"/>
      <c r="R17" s="29"/>
      <c r="S17" s="29"/>
    </row>
    <row r="18" spans="1:19" ht="15">
      <c r="A18" s="253" t="s">
        <v>74</v>
      </c>
      <c r="B18" s="249" t="s">
        <v>75</v>
      </c>
      <c r="C18" s="250" t="s">
        <v>14</v>
      </c>
      <c r="D18" s="250" t="s">
        <v>14</v>
      </c>
      <c r="E18" s="251" t="s">
        <v>14</v>
      </c>
      <c r="F18" s="251" t="s">
        <v>14</v>
      </c>
      <c r="G18" s="251" t="s">
        <v>14</v>
      </c>
      <c r="H18" s="254">
        <v>23722</v>
      </c>
      <c r="I18" s="254">
        <v>8442</v>
      </c>
      <c r="J18" s="254">
        <f t="shared" si="0"/>
        <v>32164</v>
      </c>
      <c r="K18" s="299">
        <v>0</v>
      </c>
      <c r="L18" s="255">
        <f t="shared" si="1"/>
        <v>32164</v>
      </c>
      <c r="M18" s="29"/>
      <c r="N18" s="29"/>
      <c r="O18" s="29"/>
      <c r="P18" s="29"/>
      <c r="Q18" s="29"/>
      <c r="R18" s="29"/>
      <c r="S18" s="29"/>
    </row>
    <row r="19" spans="1:19" ht="15">
      <c r="A19" s="258" t="s">
        <v>76</v>
      </c>
      <c r="B19" s="243" t="s">
        <v>77</v>
      </c>
      <c r="C19" s="244" t="s">
        <v>14</v>
      </c>
      <c r="D19" s="244" t="s">
        <v>14</v>
      </c>
      <c r="E19" s="244" t="s">
        <v>14</v>
      </c>
      <c r="F19" s="244" t="s">
        <v>14</v>
      </c>
      <c r="G19" s="245" t="s">
        <v>77</v>
      </c>
      <c r="H19" s="246">
        <f>H20</f>
        <v>0</v>
      </c>
      <c r="I19" s="259">
        <f>I20</f>
        <v>7907</v>
      </c>
      <c r="J19" s="312">
        <f t="shared" si="0"/>
        <v>7907</v>
      </c>
      <c r="K19" s="301">
        <f>K20</f>
        <v>0</v>
      </c>
      <c r="L19" s="276">
        <f t="shared" si="1"/>
        <v>7907</v>
      </c>
      <c r="M19" s="27"/>
      <c r="N19" s="27"/>
      <c r="O19" s="27"/>
      <c r="P19" s="27"/>
      <c r="Q19" s="27"/>
      <c r="R19" s="27"/>
      <c r="S19" s="27"/>
    </row>
    <row r="20" spans="1:19" ht="15">
      <c r="A20" s="257" t="s">
        <v>69</v>
      </c>
      <c r="B20" s="249" t="s">
        <v>70</v>
      </c>
      <c r="C20" s="250" t="s">
        <v>14</v>
      </c>
      <c r="D20" s="250" t="s">
        <v>14</v>
      </c>
      <c r="E20" s="250" t="s">
        <v>14</v>
      </c>
      <c r="F20" s="250" t="s">
        <v>14</v>
      </c>
      <c r="G20" s="251" t="s">
        <v>14</v>
      </c>
      <c r="H20" s="252">
        <f>H21</f>
        <v>0</v>
      </c>
      <c r="I20" s="260">
        <f>I21</f>
        <v>7907</v>
      </c>
      <c r="J20" s="254">
        <f t="shared" si="0"/>
        <v>7907</v>
      </c>
      <c r="K20" s="302">
        <f>K21</f>
        <v>0</v>
      </c>
      <c r="L20" s="255">
        <f t="shared" si="1"/>
        <v>7907</v>
      </c>
      <c r="M20" s="28"/>
      <c r="N20" s="28"/>
      <c r="O20" s="28"/>
      <c r="P20" s="28"/>
      <c r="Q20" s="28"/>
      <c r="R20" s="28"/>
      <c r="S20" s="28"/>
    </row>
    <row r="21" spans="1:19" ht="15">
      <c r="A21" s="256" t="s">
        <v>74</v>
      </c>
      <c r="B21" s="249" t="s">
        <v>75</v>
      </c>
      <c r="C21" s="250" t="s">
        <v>14</v>
      </c>
      <c r="D21" s="250" t="s">
        <v>14</v>
      </c>
      <c r="E21" s="250" t="s">
        <v>14</v>
      </c>
      <c r="F21" s="250" t="s">
        <v>14</v>
      </c>
      <c r="G21" s="251" t="s">
        <v>14</v>
      </c>
      <c r="H21" s="254">
        <v>0</v>
      </c>
      <c r="I21" s="254">
        <f>5452+2455</f>
        <v>7907</v>
      </c>
      <c r="J21" s="254">
        <f t="shared" si="0"/>
        <v>7907</v>
      </c>
      <c r="K21" s="299">
        <v>0</v>
      </c>
      <c r="L21" s="255">
        <f t="shared" si="1"/>
        <v>7907</v>
      </c>
      <c r="M21" s="29"/>
      <c r="N21" s="29"/>
      <c r="O21" s="29"/>
      <c r="P21" s="29"/>
      <c r="Q21" s="29"/>
      <c r="R21" s="29"/>
      <c r="S21" s="29"/>
    </row>
    <row r="22" spans="1:19" ht="15">
      <c r="A22" s="240" t="s">
        <v>127</v>
      </c>
      <c r="B22" s="241" t="s">
        <v>128</v>
      </c>
      <c r="C22" s="192" t="s">
        <v>14</v>
      </c>
      <c r="D22" s="192" t="s">
        <v>14</v>
      </c>
      <c r="E22" s="237" t="s">
        <v>14</v>
      </c>
      <c r="F22" s="237" t="s">
        <v>128</v>
      </c>
      <c r="G22" s="237" t="s">
        <v>14</v>
      </c>
      <c r="H22" s="198">
        <v>2395102</v>
      </c>
      <c r="I22" s="198">
        <f>I23+I32</f>
        <v>-167174</v>
      </c>
      <c r="J22" s="313">
        <f t="shared" si="0"/>
        <v>2227928</v>
      </c>
      <c r="K22" s="296">
        <f>K23+K32</f>
        <v>0</v>
      </c>
      <c r="L22" s="275">
        <f t="shared" si="1"/>
        <v>2227928</v>
      </c>
      <c r="M22" s="29"/>
      <c r="N22" s="29"/>
      <c r="O22" s="29"/>
      <c r="P22" s="29"/>
      <c r="Q22" s="29"/>
      <c r="R22" s="29"/>
      <c r="S22" s="29"/>
    </row>
    <row r="23" spans="1:19" ht="15">
      <c r="A23" s="242" t="s">
        <v>58</v>
      </c>
      <c r="B23" s="243" t="s">
        <v>59</v>
      </c>
      <c r="C23" s="244" t="s">
        <v>14</v>
      </c>
      <c r="D23" s="244" t="s">
        <v>14</v>
      </c>
      <c r="E23" s="245" t="s">
        <v>14</v>
      </c>
      <c r="F23" s="245" t="s">
        <v>14</v>
      </c>
      <c r="G23" s="245" t="s">
        <v>59</v>
      </c>
      <c r="H23" s="246">
        <v>2391214</v>
      </c>
      <c r="I23" s="246">
        <f>I24+I29</f>
        <v>-163286</v>
      </c>
      <c r="J23" s="312">
        <f t="shared" si="0"/>
        <v>2227928</v>
      </c>
      <c r="K23" s="303">
        <f>K24+K29</f>
        <v>0</v>
      </c>
      <c r="L23" s="276">
        <f>J23+K23</f>
        <v>2227928</v>
      </c>
      <c r="M23" s="29"/>
      <c r="N23" s="29"/>
      <c r="O23" s="29"/>
      <c r="P23" s="29"/>
      <c r="Q23" s="29"/>
      <c r="R23" s="29"/>
      <c r="S23" s="29"/>
    </row>
    <row r="24" spans="1:19" ht="15">
      <c r="A24" s="248" t="s">
        <v>69</v>
      </c>
      <c r="B24" s="249" t="s">
        <v>70</v>
      </c>
      <c r="C24" s="250" t="s">
        <v>14</v>
      </c>
      <c r="D24" s="250" t="s">
        <v>14</v>
      </c>
      <c r="E24" s="251" t="s">
        <v>14</v>
      </c>
      <c r="F24" s="251" t="s">
        <v>14</v>
      </c>
      <c r="G24" s="251" t="s">
        <v>14</v>
      </c>
      <c r="H24" s="252">
        <v>2071352</v>
      </c>
      <c r="I24" s="252">
        <f>SUM(I25:I27)</f>
        <v>-163627</v>
      </c>
      <c r="J24" s="254">
        <f>H24+I24</f>
        <v>1907725</v>
      </c>
      <c r="K24" s="298">
        <f>SUM(K25:K28)</f>
        <v>0</v>
      </c>
      <c r="L24" s="255">
        <f>J24+K24</f>
        <v>1907725</v>
      </c>
      <c r="M24" s="29"/>
      <c r="N24" s="29"/>
      <c r="O24" s="29"/>
      <c r="P24" s="29"/>
      <c r="Q24" s="29"/>
      <c r="R24" s="29"/>
      <c r="S24" s="29"/>
    </row>
    <row r="25" spans="1:19" ht="15">
      <c r="A25" s="253" t="s">
        <v>72</v>
      </c>
      <c r="B25" s="249" t="s">
        <v>73</v>
      </c>
      <c r="C25" s="250" t="s">
        <v>14</v>
      </c>
      <c r="D25" s="250" t="s">
        <v>14</v>
      </c>
      <c r="E25" s="251" t="s">
        <v>14</v>
      </c>
      <c r="F25" s="251" t="s">
        <v>14</v>
      </c>
      <c r="G25" s="251" t="s">
        <v>14</v>
      </c>
      <c r="H25" s="254">
        <v>1392200</v>
      </c>
      <c r="I25" s="254">
        <v>-154271</v>
      </c>
      <c r="J25" s="254">
        <f t="shared" si="0"/>
        <v>1237929</v>
      </c>
      <c r="K25" s="299">
        <v>0</v>
      </c>
      <c r="L25" s="255">
        <f>J25+K25</f>
        <v>1237929</v>
      </c>
      <c r="M25" s="29"/>
      <c r="N25" s="29"/>
      <c r="O25" s="29"/>
      <c r="P25" s="29"/>
      <c r="Q25" s="29"/>
      <c r="R25" s="29"/>
      <c r="S25" s="29"/>
    </row>
    <row r="26" spans="1:19" ht="15">
      <c r="A26" s="256" t="s">
        <v>74</v>
      </c>
      <c r="B26" s="249" t="s">
        <v>75</v>
      </c>
      <c r="C26" s="250" t="s">
        <v>14</v>
      </c>
      <c r="D26" s="250" t="s">
        <v>14</v>
      </c>
      <c r="E26" s="250" t="s">
        <v>14</v>
      </c>
      <c r="F26" s="250" t="s">
        <v>14</v>
      </c>
      <c r="G26" s="251" t="s">
        <v>14</v>
      </c>
      <c r="H26" s="254">
        <v>678541</v>
      </c>
      <c r="I26" s="254">
        <v>-9356</v>
      </c>
      <c r="J26" s="254">
        <f>H26+I26</f>
        <v>669185</v>
      </c>
      <c r="K26" s="299">
        <v>-1000</v>
      </c>
      <c r="L26" s="255">
        <f>J26+K26</f>
        <v>668185</v>
      </c>
      <c r="M26" s="29"/>
      <c r="N26" s="29"/>
      <c r="O26" s="29"/>
      <c r="P26" s="29"/>
      <c r="Q26" s="29"/>
      <c r="R26" s="29"/>
      <c r="S26" s="29"/>
    </row>
    <row r="27" spans="1:19" ht="15">
      <c r="A27" s="256" t="s">
        <v>78</v>
      </c>
      <c r="B27" s="249" t="s">
        <v>79</v>
      </c>
      <c r="C27" s="250" t="s">
        <v>14</v>
      </c>
      <c r="D27" s="250" t="s">
        <v>14</v>
      </c>
      <c r="E27" s="250" t="s">
        <v>14</v>
      </c>
      <c r="F27" s="250" t="s">
        <v>14</v>
      </c>
      <c r="G27" s="251" t="s">
        <v>14</v>
      </c>
      <c r="H27" s="254">
        <v>611</v>
      </c>
      <c r="I27" s="254">
        <v>0</v>
      </c>
      <c r="J27" s="254">
        <f>H27+I27</f>
        <v>611</v>
      </c>
      <c r="K27" s="299">
        <v>0</v>
      </c>
      <c r="L27" s="255">
        <f t="shared" si="1"/>
        <v>611</v>
      </c>
      <c r="M27" s="29"/>
      <c r="N27" s="29"/>
      <c r="O27" s="29"/>
      <c r="P27" s="29"/>
      <c r="Q27" s="29"/>
      <c r="R27" s="29"/>
      <c r="S27" s="29"/>
    </row>
    <row r="28" spans="1:19" ht="15">
      <c r="A28" s="256" t="s">
        <v>82</v>
      </c>
      <c r="B28" s="249" t="s">
        <v>83</v>
      </c>
      <c r="C28" s="250"/>
      <c r="D28" s="250"/>
      <c r="E28" s="250"/>
      <c r="F28" s="250"/>
      <c r="G28" s="251"/>
      <c r="H28" s="254"/>
      <c r="I28" s="254"/>
      <c r="J28" s="254">
        <v>0</v>
      </c>
      <c r="K28" s="299">
        <v>1000</v>
      </c>
      <c r="L28" s="255">
        <f>J28+K28</f>
        <v>1000</v>
      </c>
      <c r="M28" s="29"/>
      <c r="N28" s="29"/>
      <c r="O28" s="29"/>
      <c r="P28" s="29"/>
      <c r="Q28" s="29"/>
      <c r="R28" s="29"/>
      <c r="S28" s="29"/>
    </row>
    <row r="29" spans="1:19" ht="15">
      <c r="A29" s="257" t="s">
        <v>86</v>
      </c>
      <c r="B29" s="249" t="s">
        <v>87</v>
      </c>
      <c r="C29" s="250" t="s">
        <v>14</v>
      </c>
      <c r="D29" s="250" t="s">
        <v>14</v>
      </c>
      <c r="E29" s="250" t="s">
        <v>14</v>
      </c>
      <c r="F29" s="250" t="s">
        <v>14</v>
      </c>
      <c r="G29" s="251" t="s">
        <v>14</v>
      </c>
      <c r="H29" s="252">
        <v>319862</v>
      </c>
      <c r="I29" s="252">
        <f>SUM(I30:I31)</f>
        <v>341</v>
      </c>
      <c r="J29" s="254">
        <f aca="true" t="shared" si="2" ref="J29:J34">H29+I29</f>
        <v>320203</v>
      </c>
      <c r="K29" s="298">
        <v>0</v>
      </c>
      <c r="L29" s="255">
        <f t="shared" si="1"/>
        <v>320203</v>
      </c>
      <c r="M29" s="28"/>
      <c r="N29" s="28"/>
      <c r="O29" s="28"/>
      <c r="P29" s="28"/>
      <c r="Q29" s="28"/>
      <c r="R29" s="28"/>
      <c r="S29" s="28"/>
    </row>
    <row r="30" spans="1:19" ht="15">
      <c r="A30" s="256" t="s">
        <v>88</v>
      </c>
      <c r="B30" s="249" t="s">
        <v>89</v>
      </c>
      <c r="C30" s="250" t="s">
        <v>14</v>
      </c>
      <c r="D30" s="250" t="s">
        <v>14</v>
      </c>
      <c r="E30" s="250" t="s">
        <v>14</v>
      </c>
      <c r="F30" s="250" t="s">
        <v>14</v>
      </c>
      <c r="G30" s="251" t="s">
        <v>14</v>
      </c>
      <c r="H30" s="254">
        <v>1327</v>
      </c>
      <c r="I30" s="254">
        <v>0</v>
      </c>
      <c r="J30" s="254">
        <f t="shared" si="2"/>
        <v>1327</v>
      </c>
      <c r="K30" s="299">
        <v>0</v>
      </c>
      <c r="L30" s="255">
        <f t="shared" si="1"/>
        <v>1327</v>
      </c>
      <c r="M30" s="29"/>
      <c r="N30" s="29"/>
      <c r="O30" s="29"/>
      <c r="P30" s="29"/>
      <c r="Q30" s="29"/>
      <c r="R30" s="29"/>
      <c r="S30" s="29"/>
    </row>
    <row r="31" spans="1:19" ht="15">
      <c r="A31" s="256" t="s">
        <v>90</v>
      </c>
      <c r="B31" s="249" t="s">
        <v>91</v>
      </c>
      <c r="C31" s="250" t="s">
        <v>14</v>
      </c>
      <c r="D31" s="250" t="s">
        <v>14</v>
      </c>
      <c r="E31" s="250" t="s">
        <v>14</v>
      </c>
      <c r="F31" s="250" t="s">
        <v>14</v>
      </c>
      <c r="G31" s="251" t="s">
        <v>14</v>
      </c>
      <c r="H31" s="254">
        <v>318535</v>
      </c>
      <c r="I31" s="254">
        <v>341</v>
      </c>
      <c r="J31" s="254">
        <f t="shared" si="2"/>
        <v>318876</v>
      </c>
      <c r="K31" s="299">
        <v>0</v>
      </c>
      <c r="L31" s="255">
        <f t="shared" si="1"/>
        <v>318876</v>
      </c>
      <c r="M31" s="29"/>
      <c r="N31" s="29"/>
      <c r="O31" s="29"/>
      <c r="P31" s="29"/>
      <c r="Q31" s="29"/>
      <c r="R31" s="29"/>
      <c r="S31" s="29"/>
    </row>
    <row r="32" spans="1:19" ht="15">
      <c r="A32" s="258" t="s">
        <v>76</v>
      </c>
      <c r="B32" s="243" t="s">
        <v>77</v>
      </c>
      <c r="C32" s="244" t="s">
        <v>14</v>
      </c>
      <c r="D32" s="244" t="s">
        <v>14</v>
      </c>
      <c r="E32" s="244" t="s">
        <v>14</v>
      </c>
      <c r="F32" s="244" t="s">
        <v>14</v>
      </c>
      <c r="G32" s="245" t="s">
        <v>77</v>
      </c>
      <c r="H32" s="246">
        <v>3888</v>
      </c>
      <c r="I32" s="259">
        <v>-3888</v>
      </c>
      <c r="J32" s="312">
        <f t="shared" si="2"/>
        <v>0</v>
      </c>
      <c r="K32" s="301">
        <v>0</v>
      </c>
      <c r="L32" s="276">
        <f t="shared" si="1"/>
        <v>0</v>
      </c>
      <c r="M32" s="27"/>
      <c r="N32" s="27"/>
      <c r="O32" s="27"/>
      <c r="P32" s="27"/>
      <c r="Q32" s="27"/>
      <c r="R32" s="27"/>
      <c r="S32" s="27"/>
    </row>
    <row r="33" spans="1:19" ht="15">
      <c r="A33" s="257" t="s">
        <v>69</v>
      </c>
      <c r="B33" s="249" t="s">
        <v>70</v>
      </c>
      <c r="C33" s="250" t="s">
        <v>14</v>
      </c>
      <c r="D33" s="250" t="s">
        <v>14</v>
      </c>
      <c r="E33" s="250" t="s">
        <v>14</v>
      </c>
      <c r="F33" s="250" t="s">
        <v>14</v>
      </c>
      <c r="G33" s="251" t="s">
        <v>14</v>
      </c>
      <c r="H33" s="252">
        <v>3888</v>
      </c>
      <c r="I33" s="260">
        <v>-3888</v>
      </c>
      <c r="J33" s="254">
        <f t="shared" si="2"/>
        <v>0</v>
      </c>
      <c r="K33" s="302">
        <v>0</v>
      </c>
      <c r="L33" s="255">
        <f t="shared" si="1"/>
        <v>0</v>
      </c>
      <c r="M33" s="28"/>
      <c r="N33" s="28"/>
      <c r="O33" s="28"/>
      <c r="P33" s="28"/>
      <c r="Q33" s="28"/>
      <c r="R33" s="28"/>
      <c r="S33" s="28"/>
    </row>
    <row r="34" spans="1:19" ht="15">
      <c r="A34" s="256" t="s">
        <v>74</v>
      </c>
      <c r="B34" s="249" t="s">
        <v>75</v>
      </c>
      <c r="C34" s="250" t="s">
        <v>14</v>
      </c>
      <c r="D34" s="250" t="s">
        <v>14</v>
      </c>
      <c r="E34" s="250" t="s">
        <v>14</v>
      </c>
      <c r="F34" s="250" t="s">
        <v>14</v>
      </c>
      <c r="G34" s="251" t="s">
        <v>14</v>
      </c>
      <c r="H34" s="254">
        <v>3888</v>
      </c>
      <c r="I34" s="254">
        <v>-3888</v>
      </c>
      <c r="J34" s="254">
        <f t="shared" si="2"/>
        <v>0</v>
      </c>
      <c r="K34" s="299">
        <v>0</v>
      </c>
      <c r="L34" s="255">
        <f t="shared" si="1"/>
        <v>0</v>
      </c>
      <c r="M34" s="29"/>
      <c r="N34" s="29"/>
      <c r="O34" s="29"/>
      <c r="P34" s="29"/>
      <c r="Q34" s="29"/>
      <c r="R34" s="29"/>
      <c r="S34" s="29"/>
    </row>
    <row r="35" spans="1:19" ht="15">
      <c r="A35" s="261" t="s">
        <v>129</v>
      </c>
      <c r="B35" s="241" t="s">
        <v>130</v>
      </c>
      <c r="C35" s="192" t="s">
        <v>14</v>
      </c>
      <c r="D35" s="192" t="s">
        <v>14</v>
      </c>
      <c r="E35" s="192" t="s">
        <v>14</v>
      </c>
      <c r="F35" s="192" t="s">
        <v>130</v>
      </c>
      <c r="G35" s="237" t="s">
        <v>14</v>
      </c>
      <c r="H35" s="198">
        <v>71471</v>
      </c>
      <c r="I35" s="198">
        <f>I36+I40</f>
        <v>0</v>
      </c>
      <c r="J35" s="198">
        <f aca="true" t="shared" si="3" ref="J35:J59">H35+I35</f>
        <v>71471</v>
      </c>
      <c r="K35" s="296">
        <f>K36+K40</f>
        <v>0</v>
      </c>
      <c r="L35" s="199">
        <f t="shared" si="1"/>
        <v>71471</v>
      </c>
      <c r="M35" s="29"/>
      <c r="N35" s="29"/>
      <c r="O35" s="29"/>
      <c r="P35" s="29"/>
      <c r="Q35" s="29"/>
      <c r="R35" s="29"/>
      <c r="S35" s="29"/>
    </row>
    <row r="36" spans="1:19" ht="15">
      <c r="A36" s="258" t="s">
        <v>58</v>
      </c>
      <c r="B36" s="243" t="s">
        <v>59</v>
      </c>
      <c r="C36" s="244" t="s">
        <v>14</v>
      </c>
      <c r="D36" s="244" t="s">
        <v>14</v>
      </c>
      <c r="E36" s="244" t="s">
        <v>14</v>
      </c>
      <c r="F36" s="244" t="s">
        <v>14</v>
      </c>
      <c r="G36" s="245" t="s">
        <v>59</v>
      </c>
      <c r="H36" s="246">
        <v>52890</v>
      </c>
      <c r="I36" s="280">
        <f>I37</f>
        <v>0</v>
      </c>
      <c r="J36" s="280">
        <f t="shared" si="3"/>
        <v>52890</v>
      </c>
      <c r="K36" s="300">
        <f>K37</f>
        <v>0</v>
      </c>
      <c r="L36" s="278">
        <f t="shared" si="1"/>
        <v>52890</v>
      </c>
      <c r="M36" s="29"/>
      <c r="N36" s="29"/>
      <c r="O36" s="29"/>
      <c r="P36" s="29"/>
      <c r="Q36" s="29"/>
      <c r="R36" s="29"/>
      <c r="S36" s="29"/>
    </row>
    <row r="37" spans="1:19" ht="15">
      <c r="A37" s="257" t="s">
        <v>69</v>
      </c>
      <c r="B37" s="249" t="s">
        <v>70</v>
      </c>
      <c r="C37" s="250" t="s">
        <v>14</v>
      </c>
      <c r="D37" s="250" t="s">
        <v>14</v>
      </c>
      <c r="E37" s="250" t="s">
        <v>14</v>
      </c>
      <c r="F37" s="250" t="s">
        <v>14</v>
      </c>
      <c r="G37" s="251" t="s">
        <v>14</v>
      </c>
      <c r="H37" s="252">
        <v>52890</v>
      </c>
      <c r="I37" s="252">
        <f>I38+I39</f>
        <v>0</v>
      </c>
      <c r="J37" s="279">
        <f t="shared" si="3"/>
        <v>52890</v>
      </c>
      <c r="K37" s="298">
        <f>K38+K39</f>
        <v>0</v>
      </c>
      <c r="L37" s="277">
        <f t="shared" si="1"/>
        <v>52890</v>
      </c>
      <c r="M37" s="28"/>
      <c r="N37" s="28"/>
      <c r="O37" s="28"/>
      <c r="P37" s="28"/>
      <c r="Q37" s="28"/>
      <c r="R37" s="28"/>
      <c r="S37" s="28"/>
    </row>
    <row r="38" spans="1:19" ht="15">
      <c r="A38" s="256" t="s">
        <v>82</v>
      </c>
      <c r="B38" s="249" t="s">
        <v>83</v>
      </c>
      <c r="C38" s="250" t="s">
        <v>14</v>
      </c>
      <c r="D38" s="250" t="s">
        <v>14</v>
      </c>
      <c r="E38" s="250" t="s">
        <v>14</v>
      </c>
      <c r="F38" s="250" t="s">
        <v>14</v>
      </c>
      <c r="G38" s="251" t="s">
        <v>14</v>
      </c>
      <c r="H38" s="254">
        <v>52890</v>
      </c>
      <c r="I38" s="254">
        <v>0</v>
      </c>
      <c r="J38" s="279">
        <f t="shared" si="3"/>
        <v>52890</v>
      </c>
      <c r="K38" s="299">
        <v>0</v>
      </c>
      <c r="L38" s="277">
        <f t="shared" si="1"/>
        <v>52890</v>
      </c>
      <c r="M38" s="29"/>
      <c r="N38" s="29"/>
      <c r="O38" s="29"/>
      <c r="P38" s="29"/>
      <c r="Q38" s="29"/>
      <c r="R38" s="29"/>
      <c r="S38" s="29"/>
    </row>
    <row r="39" spans="1:19" ht="15">
      <c r="A39" s="256" t="s">
        <v>84</v>
      </c>
      <c r="B39" s="249" t="s">
        <v>85</v>
      </c>
      <c r="C39" s="250" t="s">
        <v>14</v>
      </c>
      <c r="D39" s="250" t="s">
        <v>14</v>
      </c>
      <c r="E39" s="250" t="s">
        <v>14</v>
      </c>
      <c r="F39" s="250" t="s">
        <v>14</v>
      </c>
      <c r="G39" s="251" t="s">
        <v>14</v>
      </c>
      <c r="H39" s="254">
        <v>0</v>
      </c>
      <c r="I39" s="254">
        <v>0</v>
      </c>
      <c r="J39" s="198">
        <f t="shared" si="3"/>
        <v>0</v>
      </c>
      <c r="K39" s="299">
        <v>0</v>
      </c>
      <c r="L39" s="199">
        <f t="shared" si="1"/>
        <v>0</v>
      </c>
      <c r="M39" s="29"/>
      <c r="N39" s="29"/>
      <c r="O39" s="29"/>
      <c r="P39" s="29"/>
      <c r="Q39" s="29"/>
      <c r="R39" s="29"/>
      <c r="S39" s="29"/>
    </row>
    <row r="40" spans="1:19" ht="15">
      <c r="A40" s="258" t="s">
        <v>49</v>
      </c>
      <c r="B40" s="243" t="s">
        <v>50</v>
      </c>
      <c r="C40" s="244" t="s">
        <v>14</v>
      </c>
      <c r="D40" s="244" t="s">
        <v>14</v>
      </c>
      <c r="E40" s="244" t="s">
        <v>14</v>
      </c>
      <c r="F40" s="244" t="s">
        <v>14</v>
      </c>
      <c r="G40" s="245" t="s">
        <v>50</v>
      </c>
      <c r="H40" s="246">
        <v>18581</v>
      </c>
      <c r="I40" s="246">
        <f>I41</f>
        <v>0</v>
      </c>
      <c r="J40" s="280">
        <f t="shared" si="3"/>
        <v>18581</v>
      </c>
      <c r="K40" s="303">
        <f>K41</f>
        <v>0</v>
      </c>
      <c r="L40" s="278">
        <f t="shared" si="1"/>
        <v>18581</v>
      </c>
      <c r="M40" s="29"/>
      <c r="N40" s="29"/>
      <c r="O40" s="29"/>
      <c r="P40" s="29"/>
      <c r="Q40" s="29"/>
      <c r="R40" s="29"/>
      <c r="S40" s="29"/>
    </row>
    <row r="41" spans="1:19" ht="15">
      <c r="A41" s="257" t="s">
        <v>69</v>
      </c>
      <c r="B41" s="249" t="s">
        <v>70</v>
      </c>
      <c r="C41" s="250" t="s">
        <v>14</v>
      </c>
      <c r="D41" s="250" t="s">
        <v>14</v>
      </c>
      <c r="E41" s="250" t="s">
        <v>14</v>
      </c>
      <c r="F41" s="250" t="s">
        <v>14</v>
      </c>
      <c r="G41" s="251" t="s">
        <v>14</v>
      </c>
      <c r="H41" s="252">
        <v>18581</v>
      </c>
      <c r="I41" s="252">
        <f>I42+I43</f>
        <v>0</v>
      </c>
      <c r="J41" s="279">
        <f t="shared" si="3"/>
        <v>18581</v>
      </c>
      <c r="K41" s="298">
        <f>K42+K43</f>
        <v>0</v>
      </c>
      <c r="L41" s="277">
        <f t="shared" si="1"/>
        <v>18581</v>
      </c>
      <c r="M41" s="27"/>
      <c r="N41" s="27"/>
      <c r="O41" s="27"/>
      <c r="P41" s="27"/>
      <c r="Q41" s="27"/>
      <c r="R41" s="27"/>
      <c r="S41" s="27"/>
    </row>
    <row r="42" spans="1:19" ht="15">
      <c r="A42" s="256" t="s">
        <v>74</v>
      </c>
      <c r="B42" s="249" t="s">
        <v>75</v>
      </c>
      <c r="C42" s="250" t="s">
        <v>14</v>
      </c>
      <c r="D42" s="250" t="s">
        <v>14</v>
      </c>
      <c r="E42" s="250" t="s">
        <v>14</v>
      </c>
      <c r="F42" s="250" t="s">
        <v>14</v>
      </c>
      <c r="G42" s="251" t="s">
        <v>14</v>
      </c>
      <c r="H42" s="254">
        <v>5309</v>
      </c>
      <c r="I42" s="254">
        <v>0</v>
      </c>
      <c r="J42" s="279">
        <f t="shared" si="3"/>
        <v>5309</v>
      </c>
      <c r="K42" s="299">
        <v>0</v>
      </c>
      <c r="L42" s="277">
        <f t="shared" si="1"/>
        <v>5309</v>
      </c>
      <c r="M42" s="28"/>
      <c r="N42" s="28"/>
      <c r="O42" s="28"/>
      <c r="P42" s="28"/>
      <c r="Q42" s="28"/>
      <c r="R42" s="28"/>
      <c r="S42" s="28"/>
    </row>
    <row r="43" spans="1:19" ht="15">
      <c r="A43" s="256" t="s">
        <v>82</v>
      </c>
      <c r="B43" s="249" t="s">
        <v>83</v>
      </c>
      <c r="C43" s="250" t="s">
        <v>14</v>
      </c>
      <c r="D43" s="250" t="s">
        <v>14</v>
      </c>
      <c r="E43" s="250" t="s">
        <v>14</v>
      </c>
      <c r="F43" s="250" t="s">
        <v>14</v>
      </c>
      <c r="G43" s="251" t="s">
        <v>14</v>
      </c>
      <c r="H43" s="254">
        <v>13272</v>
      </c>
      <c r="I43" s="254">
        <v>0</v>
      </c>
      <c r="J43" s="279">
        <f t="shared" si="3"/>
        <v>13272</v>
      </c>
      <c r="K43" s="299">
        <v>0</v>
      </c>
      <c r="L43" s="277">
        <f t="shared" si="1"/>
        <v>13272</v>
      </c>
      <c r="M43" s="29"/>
      <c r="N43" s="29"/>
      <c r="O43" s="29"/>
      <c r="P43" s="29"/>
      <c r="Q43" s="29"/>
      <c r="R43" s="29"/>
      <c r="S43" s="29"/>
    </row>
    <row r="44" spans="1:19" ht="15">
      <c r="A44" s="261" t="s">
        <v>131</v>
      </c>
      <c r="B44" s="241" t="s">
        <v>132</v>
      </c>
      <c r="C44" s="192" t="s">
        <v>14</v>
      </c>
      <c r="D44" s="192" t="s">
        <v>14</v>
      </c>
      <c r="E44" s="192" t="s">
        <v>14</v>
      </c>
      <c r="F44" s="192" t="s">
        <v>132</v>
      </c>
      <c r="G44" s="237" t="s">
        <v>14</v>
      </c>
      <c r="H44" s="198">
        <v>1672307</v>
      </c>
      <c r="I44" s="198">
        <f>I45</f>
        <v>0</v>
      </c>
      <c r="J44" s="198">
        <f t="shared" si="3"/>
        <v>1672307</v>
      </c>
      <c r="K44" s="296">
        <f>K45</f>
        <v>0</v>
      </c>
      <c r="L44" s="199">
        <f t="shared" si="1"/>
        <v>1672307</v>
      </c>
      <c r="M44" s="29"/>
      <c r="N44" s="29"/>
      <c r="O44" s="29"/>
      <c r="P44" s="29"/>
      <c r="Q44" s="29"/>
      <c r="R44" s="29"/>
      <c r="S44" s="29"/>
    </row>
    <row r="45" spans="1:19" ht="15">
      <c r="A45" s="258" t="s">
        <v>133</v>
      </c>
      <c r="B45" s="243" t="s">
        <v>134</v>
      </c>
      <c r="C45" s="244" t="s">
        <v>14</v>
      </c>
      <c r="D45" s="244" t="s">
        <v>14</v>
      </c>
      <c r="E45" s="244" t="s">
        <v>14</v>
      </c>
      <c r="F45" s="244" t="s">
        <v>14</v>
      </c>
      <c r="G45" s="245" t="s">
        <v>134</v>
      </c>
      <c r="H45" s="246">
        <v>1672307</v>
      </c>
      <c r="I45" s="246">
        <f>I46</f>
        <v>0</v>
      </c>
      <c r="J45" s="280">
        <f t="shared" si="3"/>
        <v>1672307</v>
      </c>
      <c r="K45" s="303">
        <f>K46</f>
        <v>0</v>
      </c>
      <c r="L45" s="278">
        <f t="shared" si="1"/>
        <v>1672307</v>
      </c>
      <c r="M45" s="27"/>
      <c r="N45" s="27"/>
      <c r="O45" s="27"/>
      <c r="P45" s="27"/>
      <c r="Q45" s="27"/>
      <c r="R45" s="27"/>
      <c r="S45" s="27"/>
    </row>
    <row r="46" spans="1:19" ht="15">
      <c r="A46" s="257" t="s">
        <v>69</v>
      </c>
      <c r="B46" s="249" t="s">
        <v>70</v>
      </c>
      <c r="C46" s="250" t="s">
        <v>14</v>
      </c>
      <c r="D46" s="250" t="s">
        <v>14</v>
      </c>
      <c r="E46" s="250" t="s">
        <v>14</v>
      </c>
      <c r="F46" s="250" t="s">
        <v>14</v>
      </c>
      <c r="G46" s="251" t="s">
        <v>14</v>
      </c>
      <c r="H46" s="252">
        <v>1672307</v>
      </c>
      <c r="I46" s="252">
        <f>I47</f>
        <v>0</v>
      </c>
      <c r="J46" s="279">
        <f t="shared" si="3"/>
        <v>1672307</v>
      </c>
      <c r="K46" s="298">
        <f>K47</f>
        <v>0</v>
      </c>
      <c r="L46" s="277">
        <f t="shared" si="1"/>
        <v>1672307</v>
      </c>
      <c r="M46" s="28"/>
      <c r="N46" s="28"/>
      <c r="O46" s="28"/>
      <c r="P46" s="28"/>
      <c r="Q46" s="28"/>
      <c r="R46" s="28"/>
      <c r="S46" s="28"/>
    </row>
    <row r="47" spans="1:19" ht="15">
      <c r="A47" s="256" t="s">
        <v>84</v>
      </c>
      <c r="B47" s="249" t="s">
        <v>85</v>
      </c>
      <c r="C47" s="250" t="s">
        <v>14</v>
      </c>
      <c r="D47" s="250" t="s">
        <v>14</v>
      </c>
      <c r="E47" s="250" t="s">
        <v>14</v>
      </c>
      <c r="F47" s="250" t="s">
        <v>14</v>
      </c>
      <c r="G47" s="251" t="s">
        <v>14</v>
      </c>
      <c r="H47" s="254">
        <v>1672307</v>
      </c>
      <c r="I47" s="254">
        <v>0</v>
      </c>
      <c r="J47" s="279">
        <f t="shared" si="3"/>
        <v>1672307</v>
      </c>
      <c r="K47" s="299">
        <v>0</v>
      </c>
      <c r="L47" s="277">
        <f t="shared" si="1"/>
        <v>1672307</v>
      </c>
      <c r="M47" s="29"/>
      <c r="N47" s="29"/>
      <c r="O47" s="29"/>
      <c r="P47" s="29"/>
      <c r="Q47" s="29"/>
      <c r="R47" s="29"/>
      <c r="S47" s="29"/>
    </row>
    <row r="48" spans="1:19" ht="15">
      <c r="A48" s="261" t="s">
        <v>135</v>
      </c>
      <c r="B48" s="241" t="s">
        <v>136</v>
      </c>
      <c r="C48" s="192" t="s">
        <v>14</v>
      </c>
      <c r="D48" s="192" t="s">
        <v>14</v>
      </c>
      <c r="E48" s="192" t="s">
        <v>14</v>
      </c>
      <c r="F48" s="192" t="s">
        <v>137</v>
      </c>
      <c r="G48" s="237" t="s">
        <v>14</v>
      </c>
      <c r="H48" s="198">
        <v>43283</v>
      </c>
      <c r="I48" s="198">
        <f>I49</f>
        <v>0</v>
      </c>
      <c r="J48" s="198">
        <f t="shared" si="3"/>
        <v>43283</v>
      </c>
      <c r="K48" s="296">
        <f>K49</f>
        <v>0</v>
      </c>
      <c r="L48" s="199">
        <f t="shared" si="1"/>
        <v>43283</v>
      </c>
      <c r="M48" s="29"/>
      <c r="N48" s="29"/>
      <c r="O48" s="29"/>
      <c r="P48" s="29"/>
      <c r="Q48" s="29"/>
      <c r="R48" s="29"/>
      <c r="S48" s="29"/>
    </row>
    <row r="49" spans="1:19" ht="15">
      <c r="A49" s="258" t="s">
        <v>60</v>
      </c>
      <c r="B49" s="243" t="s">
        <v>61</v>
      </c>
      <c r="C49" s="244" t="s">
        <v>14</v>
      </c>
      <c r="D49" s="244" t="s">
        <v>14</v>
      </c>
      <c r="E49" s="244" t="s">
        <v>14</v>
      </c>
      <c r="F49" s="244" t="s">
        <v>14</v>
      </c>
      <c r="G49" s="245" t="s">
        <v>61</v>
      </c>
      <c r="H49" s="246">
        <v>43283</v>
      </c>
      <c r="I49" s="246">
        <f>I50</f>
        <v>0</v>
      </c>
      <c r="J49" s="280">
        <f t="shared" si="3"/>
        <v>43283</v>
      </c>
      <c r="K49" s="303">
        <f>K50</f>
        <v>0</v>
      </c>
      <c r="L49" s="278">
        <f t="shared" si="1"/>
        <v>43283</v>
      </c>
      <c r="M49" s="29"/>
      <c r="N49" s="29"/>
      <c r="O49" s="29"/>
      <c r="P49" s="29"/>
      <c r="Q49" s="29"/>
      <c r="R49" s="29"/>
      <c r="S49" s="29"/>
    </row>
    <row r="50" spans="1:19" ht="15">
      <c r="A50" s="257" t="s">
        <v>69</v>
      </c>
      <c r="B50" s="249" t="s">
        <v>70</v>
      </c>
      <c r="C50" s="250" t="s">
        <v>14</v>
      </c>
      <c r="D50" s="250" t="s">
        <v>14</v>
      </c>
      <c r="E50" s="250" t="s">
        <v>14</v>
      </c>
      <c r="F50" s="250" t="s">
        <v>14</v>
      </c>
      <c r="G50" s="251" t="s">
        <v>14</v>
      </c>
      <c r="H50" s="252">
        <v>43283</v>
      </c>
      <c r="I50" s="252">
        <f>I51+I52+I53</f>
        <v>0</v>
      </c>
      <c r="J50" s="279">
        <f t="shared" si="3"/>
        <v>43283</v>
      </c>
      <c r="K50" s="298">
        <f>K51+K52+K53</f>
        <v>0</v>
      </c>
      <c r="L50" s="277">
        <f t="shared" si="1"/>
        <v>43283</v>
      </c>
      <c r="M50" s="29"/>
      <c r="N50" s="29"/>
      <c r="O50" s="29"/>
      <c r="P50" s="29"/>
      <c r="Q50" s="29"/>
      <c r="R50" s="29"/>
      <c r="S50" s="29"/>
    </row>
    <row r="51" spans="1:19" ht="15">
      <c r="A51" s="256" t="s">
        <v>72</v>
      </c>
      <c r="B51" s="249" t="s">
        <v>73</v>
      </c>
      <c r="C51" s="250" t="s">
        <v>14</v>
      </c>
      <c r="D51" s="250" t="s">
        <v>14</v>
      </c>
      <c r="E51" s="250" t="s">
        <v>14</v>
      </c>
      <c r="F51" s="250" t="s">
        <v>14</v>
      </c>
      <c r="G51" s="251" t="s">
        <v>14</v>
      </c>
      <c r="H51" s="254">
        <v>3920</v>
      </c>
      <c r="I51" s="254">
        <v>0</v>
      </c>
      <c r="J51" s="279">
        <f t="shared" si="3"/>
        <v>3920</v>
      </c>
      <c r="K51" s="299">
        <v>0</v>
      </c>
      <c r="L51" s="277">
        <f t="shared" si="1"/>
        <v>3920</v>
      </c>
      <c r="M51" s="27"/>
      <c r="N51" s="27"/>
      <c r="O51" s="27"/>
      <c r="P51" s="27"/>
      <c r="Q51" s="27"/>
      <c r="R51" s="27"/>
      <c r="S51" s="27"/>
    </row>
    <row r="52" spans="1:19" ht="15">
      <c r="A52" s="256" t="s">
        <v>74</v>
      </c>
      <c r="B52" s="249" t="s">
        <v>75</v>
      </c>
      <c r="C52" s="250" t="s">
        <v>14</v>
      </c>
      <c r="D52" s="250" t="s">
        <v>14</v>
      </c>
      <c r="E52" s="250" t="s">
        <v>14</v>
      </c>
      <c r="F52" s="250" t="s">
        <v>14</v>
      </c>
      <c r="G52" s="251" t="s">
        <v>14</v>
      </c>
      <c r="H52" s="254">
        <v>39363</v>
      </c>
      <c r="I52" s="254">
        <v>0</v>
      </c>
      <c r="J52" s="279">
        <f t="shared" si="3"/>
        <v>39363</v>
      </c>
      <c r="K52" s="299">
        <v>0</v>
      </c>
      <c r="L52" s="277">
        <f t="shared" si="1"/>
        <v>39363</v>
      </c>
      <c r="M52" s="28"/>
      <c r="N52" s="28"/>
      <c r="O52" s="28"/>
      <c r="P52" s="28"/>
      <c r="Q52" s="28"/>
      <c r="R52" s="28"/>
      <c r="S52" s="28"/>
    </row>
    <row r="53" spans="1:19" ht="15">
      <c r="A53" s="256" t="s">
        <v>84</v>
      </c>
      <c r="B53" s="249" t="s">
        <v>85</v>
      </c>
      <c r="C53" s="250" t="s">
        <v>14</v>
      </c>
      <c r="D53" s="250" t="s">
        <v>14</v>
      </c>
      <c r="E53" s="250" t="s">
        <v>14</v>
      </c>
      <c r="F53" s="250" t="s">
        <v>14</v>
      </c>
      <c r="G53" s="251" t="s">
        <v>14</v>
      </c>
      <c r="H53" s="254">
        <v>0</v>
      </c>
      <c r="I53" s="254">
        <v>0</v>
      </c>
      <c r="J53" s="279">
        <f t="shared" si="3"/>
        <v>0</v>
      </c>
      <c r="K53" s="299">
        <v>0</v>
      </c>
      <c r="L53" s="277">
        <f t="shared" si="1"/>
        <v>0</v>
      </c>
      <c r="M53" s="29"/>
      <c r="N53" s="29"/>
      <c r="O53" s="29"/>
      <c r="P53" s="29"/>
      <c r="Q53" s="29"/>
      <c r="R53" s="29"/>
      <c r="S53" s="29"/>
    </row>
    <row r="54" spans="1:19" ht="15">
      <c r="A54" s="261" t="s">
        <v>138</v>
      </c>
      <c r="B54" s="241" t="s">
        <v>139</v>
      </c>
      <c r="C54" s="192" t="s">
        <v>14</v>
      </c>
      <c r="D54" s="192" t="s">
        <v>14</v>
      </c>
      <c r="E54" s="192" t="s">
        <v>14</v>
      </c>
      <c r="F54" s="192" t="s">
        <v>139</v>
      </c>
      <c r="G54" s="237" t="s">
        <v>14</v>
      </c>
      <c r="H54" s="198">
        <v>10726228</v>
      </c>
      <c r="I54" s="198">
        <f>I55</f>
        <v>136961</v>
      </c>
      <c r="J54" s="198">
        <f t="shared" si="3"/>
        <v>10863189</v>
      </c>
      <c r="K54" s="296">
        <f>K55</f>
        <v>0</v>
      </c>
      <c r="L54" s="199">
        <f t="shared" si="1"/>
        <v>10863189</v>
      </c>
      <c r="M54" s="29"/>
      <c r="N54" s="29"/>
      <c r="O54" s="29"/>
      <c r="P54" s="29"/>
      <c r="Q54" s="29"/>
      <c r="R54" s="29"/>
      <c r="S54" s="29"/>
    </row>
    <row r="55" spans="1:19" ht="15">
      <c r="A55" s="258" t="s">
        <v>58</v>
      </c>
      <c r="B55" s="243" t="s">
        <v>59</v>
      </c>
      <c r="C55" s="244" t="s">
        <v>14</v>
      </c>
      <c r="D55" s="244" t="s">
        <v>14</v>
      </c>
      <c r="E55" s="244" t="s">
        <v>14</v>
      </c>
      <c r="F55" s="244" t="s">
        <v>14</v>
      </c>
      <c r="G55" s="245" t="s">
        <v>59</v>
      </c>
      <c r="H55" s="246">
        <v>10726228</v>
      </c>
      <c r="I55" s="246">
        <f>I56</f>
        <v>136961</v>
      </c>
      <c r="J55" s="280">
        <f t="shared" si="3"/>
        <v>10863189</v>
      </c>
      <c r="K55" s="303">
        <f>K56</f>
        <v>0</v>
      </c>
      <c r="L55" s="278">
        <f t="shared" si="1"/>
        <v>10863189</v>
      </c>
      <c r="M55" s="29"/>
      <c r="N55" s="29"/>
      <c r="O55" s="29"/>
      <c r="P55" s="29"/>
      <c r="Q55" s="29"/>
      <c r="R55" s="29"/>
      <c r="S55" s="29"/>
    </row>
    <row r="56" spans="1:19" ht="15">
      <c r="A56" s="257" t="s">
        <v>69</v>
      </c>
      <c r="B56" s="249" t="s">
        <v>70</v>
      </c>
      <c r="C56" s="250" t="s">
        <v>14</v>
      </c>
      <c r="D56" s="250" t="s">
        <v>14</v>
      </c>
      <c r="E56" s="250" t="s">
        <v>14</v>
      </c>
      <c r="F56" s="250" t="s">
        <v>14</v>
      </c>
      <c r="G56" s="251" t="s">
        <v>14</v>
      </c>
      <c r="H56" s="252">
        <v>10726228</v>
      </c>
      <c r="I56" s="252">
        <f>I57+I58+I59</f>
        <v>136961</v>
      </c>
      <c r="J56" s="279">
        <f t="shared" si="3"/>
        <v>10863189</v>
      </c>
      <c r="K56" s="298">
        <f>K57+K58+K59</f>
        <v>0</v>
      </c>
      <c r="L56" s="277">
        <f t="shared" si="1"/>
        <v>10863189</v>
      </c>
      <c r="M56" s="29"/>
      <c r="N56" s="29"/>
      <c r="O56" s="29"/>
      <c r="P56" s="29"/>
      <c r="Q56" s="29"/>
      <c r="R56" s="29"/>
      <c r="S56" s="29"/>
    </row>
    <row r="57" spans="1:19" ht="15">
      <c r="A57" s="256" t="s">
        <v>80</v>
      </c>
      <c r="B57" s="249" t="s">
        <v>81</v>
      </c>
      <c r="C57" s="250" t="s">
        <v>14</v>
      </c>
      <c r="D57" s="250" t="s">
        <v>14</v>
      </c>
      <c r="E57" s="250" t="s">
        <v>14</v>
      </c>
      <c r="F57" s="250" t="s">
        <v>14</v>
      </c>
      <c r="G57" s="251" t="s">
        <v>14</v>
      </c>
      <c r="H57" s="254">
        <v>5564</v>
      </c>
      <c r="I57" s="254">
        <v>0</v>
      </c>
      <c r="J57" s="279">
        <f t="shared" si="3"/>
        <v>5564</v>
      </c>
      <c r="K57" s="299">
        <v>711</v>
      </c>
      <c r="L57" s="277">
        <f t="shared" si="1"/>
        <v>6275</v>
      </c>
      <c r="M57" s="27"/>
      <c r="N57" s="27"/>
      <c r="O57" s="27"/>
      <c r="P57" s="27"/>
      <c r="Q57" s="27"/>
      <c r="R57" s="27"/>
      <c r="S57" s="27"/>
    </row>
    <row r="58" spans="1:19" ht="15">
      <c r="A58" s="256" t="s">
        <v>82</v>
      </c>
      <c r="B58" s="249" t="s">
        <v>83</v>
      </c>
      <c r="C58" s="250" t="s">
        <v>14</v>
      </c>
      <c r="D58" s="250" t="s">
        <v>14</v>
      </c>
      <c r="E58" s="250" t="s">
        <v>14</v>
      </c>
      <c r="F58" s="250" t="s">
        <v>14</v>
      </c>
      <c r="G58" s="251" t="s">
        <v>14</v>
      </c>
      <c r="H58" s="254">
        <v>8812046</v>
      </c>
      <c r="I58" s="254">
        <v>317993</v>
      </c>
      <c r="J58" s="279">
        <f t="shared" si="3"/>
        <v>9130039</v>
      </c>
      <c r="K58" s="299">
        <f>49500</f>
        <v>49500</v>
      </c>
      <c r="L58" s="277">
        <f t="shared" si="1"/>
        <v>9179539</v>
      </c>
      <c r="M58" s="28"/>
      <c r="N58" s="28"/>
      <c r="O58" s="28"/>
      <c r="P58" s="28"/>
      <c r="Q58" s="28"/>
      <c r="R58" s="28"/>
      <c r="S58" s="28"/>
    </row>
    <row r="59" spans="1:19" ht="15">
      <c r="A59" s="256" t="s">
        <v>84</v>
      </c>
      <c r="B59" s="249" t="s">
        <v>85</v>
      </c>
      <c r="C59" s="250" t="s">
        <v>14</v>
      </c>
      <c r="D59" s="250" t="s">
        <v>14</v>
      </c>
      <c r="E59" s="250" t="s">
        <v>14</v>
      </c>
      <c r="F59" s="250" t="s">
        <v>14</v>
      </c>
      <c r="G59" s="251" t="s">
        <v>14</v>
      </c>
      <c r="H59" s="254">
        <v>1908618</v>
      </c>
      <c r="I59" s="254">
        <v>-181032</v>
      </c>
      <c r="J59" s="279">
        <f t="shared" si="3"/>
        <v>1727586</v>
      </c>
      <c r="K59" s="299">
        <f>-49500-711</f>
        <v>-50211</v>
      </c>
      <c r="L59" s="277">
        <f t="shared" si="1"/>
        <v>1677375</v>
      </c>
      <c r="M59" s="29"/>
      <c r="N59" s="29"/>
      <c r="O59" s="29"/>
      <c r="P59" s="29"/>
      <c r="Q59" s="29"/>
      <c r="R59" s="29"/>
      <c r="S59" s="29"/>
    </row>
    <row r="60" spans="1:19" ht="15">
      <c r="A60" s="261" t="s">
        <v>140</v>
      </c>
      <c r="B60" s="241" t="s">
        <v>141</v>
      </c>
      <c r="C60" s="192" t="s">
        <v>14</v>
      </c>
      <c r="D60" s="192" t="s">
        <v>14</v>
      </c>
      <c r="E60" s="192" t="s">
        <v>14</v>
      </c>
      <c r="F60" s="192" t="s">
        <v>141</v>
      </c>
      <c r="G60" s="237" t="s">
        <v>14</v>
      </c>
      <c r="H60" s="198">
        <v>681713</v>
      </c>
      <c r="I60" s="198">
        <f>I66</f>
        <v>3035</v>
      </c>
      <c r="J60" s="198">
        <f>J61+J66+J69</f>
        <v>684748</v>
      </c>
      <c r="K60" s="296">
        <f>K66</f>
        <v>0</v>
      </c>
      <c r="L60" s="199">
        <f>L61+L66+L69</f>
        <v>658145</v>
      </c>
      <c r="M60" s="29"/>
      <c r="N60" s="29"/>
      <c r="O60" s="29"/>
      <c r="P60" s="29"/>
      <c r="Q60" s="29"/>
      <c r="R60" s="29"/>
      <c r="S60" s="29"/>
    </row>
    <row r="61" spans="1:19" ht="15">
      <c r="A61" s="258" t="s">
        <v>60</v>
      </c>
      <c r="B61" s="243" t="s">
        <v>61</v>
      </c>
      <c r="C61" s="244" t="s">
        <v>14</v>
      </c>
      <c r="D61" s="244" t="s">
        <v>14</v>
      </c>
      <c r="E61" s="244" t="s">
        <v>14</v>
      </c>
      <c r="F61" s="244" t="s">
        <v>14</v>
      </c>
      <c r="G61" s="245" t="s">
        <v>61</v>
      </c>
      <c r="H61" s="246">
        <v>121153</v>
      </c>
      <c r="I61" s="246">
        <f>I62</f>
        <v>0</v>
      </c>
      <c r="J61" s="280">
        <f aca="true" t="shared" si="4" ref="J61:J71">H61+I61</f>
        <v>121153</v>
      </c>
      <c r="K61" s="303">
        <f>K62</f>
        <v>0</v>
      </c>
      <c r="L61" s="278">
        <f aca="true" t="shared" si="5" ref="L61:L71">J61+K61</f>
        <v>121153</v>
      </c>
      <c r="M61" s="29"/>
      <c r="N61" s="29"/>
      <c r="O61" s="29"/>
      <c r="P61" s="29"/>
      <c r="Q61" s="29"/>
      <c r="R61" s="29"/>
      <c r="S61" s="29"/>
    </row>
    <row r="62" spans="1:19" ht="15">
      <c r="A62" s="257" t="s">
        <v>69</v>
      </c>
      <c r="B62" s="249" t="s">
        <v>70</v>
      </c>
      <c r="C62" s="250" t="s">
        <v>14</v>
      </c>
      <c r="D62" s="250" t="s">
        <v>14</v>
      </c>
      <c r="E62" s="250" t="s">
        <v>14</v>
      </c>
      <c r="F62" s="250" t="s">
        <v>14</v>
      </c>
      <c r="G62" s="251" t="s">
        <v>14</v>
      </c>
      <c r="H62" s="252">
        <v>121153</v>
      </c>
      <c r="I62" s="252">
        <f>I63+I64+I65</f>
        <v>0</v>
      </c>
      <c r="J62" s="279">
        <f t="shared" si="4"/>
        <v>121153</v>
      </c>
      <c r="K62" s="298">
        <f>K63+K64+K65</f>
        <v>0</v>
      </c>
      <c r="L62" s="277">
        <f t="shared" si="5"/>
        <v>121153</v>
      </c>
      <c r="M62" s="29"/>
      <c r="N62" s="29"/>
      <c r="O62" s="29"/>
      <c r="P62" s="29"/>
      <c r="Q62" s="29"/>
      <c r="R62" s="29"/>
      <c r="S62" s="29"/>
    </row>
    <row r="63" spans="1:19" ht="15">
      <c r="A63" s="256" t="s">
        <v>74</v>
      </c>
      <c r="B63" s="249" t="s">
        <v>75</v>
      </c>
      <c r="C63" s="250" t="s">
        <v>14</v>
      </c>
      <c r="D63" s="250" t="s">
        <v>14</v>
      </c>
      <c r="E63" s="250" t="s">
        <v>14</v>
      </c>
      <c r="F63" s="250" t="s">
        <v>14</v>
      </c>
      <c r="G63" s="251" t="s">
        <v>14</v>
      </c>
      <c r="H63" s="254">
        <v>22231</v>
      </c>
      <c r="I63" s="254">
        <v>0</v>
      </c>
      <c r="J63" s="279">
        <f t="shared" si="4"/>
        <v>22231</v>
      </c>
      <c r="K63" s="299">
        <v>0</v>
      </c>
      <c r="L63" s="277">
        <f t="shared" si="5"/>
        <v>22231</v>
      </c>
      <c r="M63" s="28"/>
      <c r="N63" s="28"/>
      <c r="O63" s="28"/>
      <c r="P63" s="28"/>
      <c r="Q63" s="28"/>
      <c r="R63" s="28"/>
      <c r="S63" s="28"/>
    </row>
    <row r="64" spans="1:19" ht="15">
      <c r="A64" s="256" t="s">
        <v>82</v>
      </c>
      <c r="B64" s="249" t="s">
        <v>83</v>
      </c>
      <c r="C64" s="250" t="s">
        <v>14</v>
      </c>
      <c r="D64" s="250" t="s">
        <v>14</v>
      </c>
      <c r="E64" s="250" t="s">
        <v>14</v>
      </c>
      <c r="F64" s="250" t="s">
        <v>14</v>
      </c>
      <c r="G64" s="251" t="s">
        <v>14</v>
      </c>
      <c r="H64" s="254">
        <v>98922</v>
      </c>
      <c r="I64" s="262">
        <v>0</v>
      </c>
      <c r="J64" s="279">
        <f t="shared" si="4"/>
        <v>98922</v>
      </c>
      <c r="K64" s="304">
        <v>0</v>
      </c>
      <c r="L64" s="277">
        <f t="shared" si="5"/>
        <v>98922</v>
      </c>
      <c r="M64" s="29"/>
      <c r="N64" s="29"/>
      <c r="O64" s="29"/>
      <c r="P64" s="29"/>
      <c r="Q64" s="29"/>
      <c r="R64" s="29"/>
      <c r="S64" s="29"/>
    </row>
    <row r="65" spans="1:19" ht="15">
      <c r="A65" s="256" t="s">
        <v>84</v>
      </c>
      <c r="B65" s="249" t="s">
        <v>85</v>
      </c>
      <c r="C65" s="250" t="s">
        <v>14</v>
      </c>
      <c r="D65" s="250" t="s">
        <v>14</v>
      </c>
      <c r="E65" s="250" t="s">
        <v>14</v>
      </c>
      <c r="F65" s="250" t="s">
        <v>14</v>
      </c>
      <c r="G65" s="251" t="s">
        <v>14</v>
      </c>
      <c r="H65" s="254">
        <v>0</v>
      </c>
      <c r="I65" s="254">
        <v>0</v>
      </c>
      <c r="J65" s="279">
        <f t="shared" si="4"/>
        <v>0</v>
      </c>
      <c r="K65" s="299">
        <v>0</v>
      </c>
      <c r="L65" s="277">
        <f t="shared" si="5"/>
        <v>0</v>
      </c>
      <c r="M65" s="29"/>
      <c r="N65" s="29"/>
      <c r="O65" s="29"/>
      <c r="P65" s="29"/>
      <c r="Q65" s="29"/>
      <c r="R65" s="29"/>
      <c r="S65" s="29"/>
    </row>
    <row r="66" spans="1:19" ht="15">
      <c r="A66" s="258" t="s">
        <v>76</v>
      </c>
      <c r="B66" s="243" t="s">
        <v>77</v>
      </c>
      <c r="C66" s="244" t="s">
        <v>14</v>
      </c>
      <c r="D66" s="244" t="s">
        <v>14</v>
      </c>
      <c r="E66" s="244" t="s">
        <v>14</v>
      </c>
      <c r="F66" s="244" t="s">
        <v>14</v>
      </c>
      <c r="G66" s="245" t="s">
        <v>77</v>
      </c>
      <c r="H66" s="246">
        <v>0</v>
      </c>
      <c r="I66" s="259">
        <f>I67</f>
        <v>3035</v>
      </c>
      <c r="J66" s="312">
        <f t="shared" si="4"/>
        <v>3035</v>
      </c>
      <c r="K66" s="301">
        <f>K67</f>
        <v>0</v>
      </c>
      <c r="L66" s="276">
        <f t="shared" si="5"/>
        <v>3035</v>
      </c>
      <c r="M66" s="27"/>
      <c r="N66" s="27"/>
      <c r="O66" s="27"/>
      <c r="P66" s="27"/>
      <c r="Q66" s="27"/>
      <c r="R66" s="27"/>
      <c r="S66" s="27"/>
    </row>
    <row r="67" spans="1:19" ht="15">
      <c r="A67" s="257" t="s">
        <v>69</v>
      </c>
      <c r="B67" s="249" t="s">
        <v>70</v>
      </c>
      <c r="C67" s="250" t="s">
        <v>14</v>
      </c>
      <c r="D67" s="250" t="s">
        <v>14</v>
      </c>
      <c r="E67" s="250" t="s">
        <v>14</v>
      </c>
      <c r="F67" s="250" t="s">
        <v>14</v>
      </c>
      <c r="G67" s="251" t="s">
        <v>14</v>
      </c>
      <c r="H67" s="252">
        <v>0</v>
      </c>
      <c r="I67" s="260">
        <f>I68</f>
        <v>3035</v>
      </c>
      <c r="J67" s="254">
        <f t="shared" si="4"/>
        <v>3035</v>
      </c>
      <c r="K67" s="302">
        <f>K68</f>
        <v>0</v>
      </c>
      <c r="L67" s="255">
        <f t="shared" si="5"/>
        <v>3035</v>
      </c>
      <c r="M67" s="28"/>
      <c r="N67" s="28"/>
      <c r="O67" s="28"/>
      <c r="P67" s="28"/>
      <c r="Q67" s="28"/>
      <c r="R67" s="28"/>
      <c r="S67" s="28"/>
    </row>
    <row r="68" spans="1:19" ht="15">
      <c r="A68" s="256" t="s">
        <v>74</v>
      </c>
      <c r="B68" s="249" t="s">
        <v>75</v>
      </c>
      <c r="C68" s="250" t="s">
        <v>14</v>
      </c>
      <c r="D68" s="250" t="s">
        <v>14</v>
      </c>
      <c r="E68" s="250" t="s">
        <v>14</v>
      </c>
      <c r="F68" s="250" t="s">
        <v>14</v>
      </c>
      <c r="G68" s="251" t="s">
        <v>14</v>
      </c>
      <c r="H68" s="254">
        <v>0</v>
      </c>
      <c r="I68" s="254">
        <v>3035</v>
      </c>
      <c r="J68" s="254">
        <f>H68+I68</f>
        <v>3035</v>
      </c>
      <c r="K68" s="299">
        <v>0</v>
      </c>
      <c r="L68" s="255">
        <f t="shared" si="5"/>
        <v>3035</v>
      </c>
      <c r="M68" s="29"/>
      <c r="N68" s="29"/>
      <c r="O68" s="29"/>
      <c r="P68" s="29"/>
      <c r="Q68" s="29"/>
      <c r="R68" s="29"/>
      <c r="S68" s="29"/>
    </row>
    <row r="69" spans="1:19" ht="15">
      <c r="A69" s="258" t="s">
        <v>142</v>
      </c>
      <c r="B69" s="243" t="s">
        <v>143</v>
      </c>
      <c r="C69" s="244" t="s">
        <v>14</v>
      </c>
      <c r="D69" s="244" t="s">
        <v>14</v>
      </c>
      <c r="E69" s="244" t="s">
        <v>14</v>
      </c>
      <c r="F69" s="244" t="s">
        <v>14</v>
      </c>
      <c r="G69" s="245" t="s">
        <v>143</v>
      </c>
      <c r="H69" s="246">
        <v>560560</v>
      </c>
      <c r="I69" s="246">
        <f>I70</f>
        <v>0</v>
      </c>
      <c r="J69" s="280">
        <f t="shared" si="4"/>
        <v>560560</v>
      </c>
      <c r="K69" s="303">
        <f>K70</f>
        <v>-26603</v>
      </c>
      <c r="L69" s="278">
        <f t="shared" si="5"/>
        <v>533957</v>
      </c>
      <c r="M69" s="27"/>
      <c r="N69" s="27"/>
      <c r="O69" s="27"/>
      <c r="P69" s="27"/>
      <c r="Q69" s="27"/>
      <c r="R69" s="27"/>
      <c r="S69" s="27"/>
    </row>
    <row r="70" spans="1:19" ht="15">
      <c r="A70" s="257" t="s">
        <v>69</v>
      </c>
      <c r="B70" s="249" t="s">
        <v>70</v>
      </c>
      <c r="C70" s="250" t="s">
        <v>14</v>
      </c>
      <c r="D70" s="250" t="s">
        <v>14</v>
      </c>
      <c r="E70" s="250" t="s">
        <v>14</v>
      </c>
      <c r="F70" s="250" t="s">
        <v>14</v>
      </c>
      <c r="G70" s="251" t="s">
        <v>14</v>
      </c>
      <c r="H70" s="252">
        <v>560560</v>
      </c>
      <c r="I70" s="252">
        <f>I71</f>
        <v>0</v>
      </c>
      <c r="J70" s="279">
        <f t="shared" si="4"/>
        <v>560560</v>
      </c>
      <c r="K70" s="298">
        <f>K71</f>
        <v>-26603</v>
      </c>
      <c r="L70" s="277">
        <f t="shared" si="5"/>
        <v>533957</v>
      </c>
      <c r="M70" s="28"/>
      <c r="N70" s="28"/>
      <c r="O70" s="28"/>
      <c r="P70" s="28"/>
      <c r="Q70" s="28"/>
      <c r="R70" s="28"/>
      <c r="S70" s="28"/>
    </row>
    <row r="71" spans="1:19" ht="15">
      <c r="A71" s="256" t="s">
        <v>82</v>
      </c>
      <c r="B71" s="249" t="s">
        <v>83</v>
      </c>
      <c r="C71" s="250" t="s">
        <v>14</v>
      </c>
      <c r="D71" s="250" t="s">
        <v>14</v>
      </c>
      <c r="E71" s="250" t="s">
        <v>14</v>
      </c>
      <c r="F71" s="250" t="s">
        <v>14</v>
      </c>
      <c r="G71" s="251" t="s">
        <v>14</v>
      </c>
      <c r="H71" s="254">
        <v>560560</v>
      </c>
      <c r="I71" s="254">
        <v>0</v>
      </c>
      <c r="J71" s="279">
        <f t="shared" si="4"/>
        <v>560560</v>
      </c>
      <c r="K71" s="299">
        <v>-26603</v>
      </c>
      <c r="L71" s="277">
        <f t="shared" si="5"/>
        <v>533957</v>
      </c>
      <c r="M71" s="29"/>
      <c r="N71" s="29"/>
      <c r="O71" s="29"/>
      <c r="P71" s="29"/>
      <c r="Q71" s="29"/>
      <c r="R71" s="29"/>
      <c r="S71" s="29"/>
    </row>
    <row r="72" spans="1:19" ht="15">
      <c r="A72" s="261" t="s">
        <v>144</v>
      </c>
      <c r="B72" s="241" t="s">
        <v>145</v>
      </c>
      <c r="C72" s="192" t="s">
        <v>14</v>
      </c>
      <c r="D72" s="192" t="s">
        <v>14</v>
      </c>
      <c r="E72" s="192" t="s">
        <v>14</v>
      </c>
      <c r="F72" s="192" t="s">
        <v>145</v>
      </c>
      <c r="G72" s="237" t="s">
        <v>14</v>
      </c>
      <c r="H72" s="198">
        <v>66797</v>
      </c>
      <c r="I72" s="198">
        <f>I73+I77</f>
        <v>0</v>
      </c>
      <c r="J72" s="198">
        <f>H72+I72</f>
        <v>66797</v>
      </c>
      <c r="K72" s="296">
        <f>K73+K77</f>
        <v>0</v>
      </c>
      <c r="L72" s="199">
        <f>J72+K72</f>
        <v>66797</v>
      </c>
      <c r="M72" s="29"/>
      <c r="N72" s="29"/>
      <c r="O72" s="29"/>
      <c r="P72" s="29"/>
      <c r="Q72" s="29"/>
      <c r="R72" s="29"/>
      <c r="S72" s="29"/>
    </row>
    <row r="73" spans="1:19" ht="15">
      <c r="A73" s="258" t="s">
        <v>58</v>
      </c>
      <c r="B73" s="243" t="s">
        <v>59</v>
      </c>
      <c r="C73" s="244" t="s">
        <v>14</v>
      </c>
      <c r="D73" s="244" t="s">
        <v>14</v>
      </c>
      <c r="E73" s="244" t="s">
        <v>14</v>
      </c>
      <c r="F73" s="244" t="s">
        <v>14</v>
      </c>
      <c r="G73" s="245" t="s">
        <v>59</v>
      </c>
      <c r="H73" s="246">
        <v>36270</v>
      </c>
      <c r="I73" s="246">
        <f>I74</f>
        <v>0</v>
      </c>
      <c r="J73" s="280">
        <f aca="true" t="shared" si="6" ref="J73:J80">H73+I73</f>
        <v>36270</v>
      </c>
      <c r="K73" s="303">
        <f>K74</f>
        <v>0</v>
      </c>
      <c r="L73" s="278">
        <f aca="true" t="shared" si="7" ref="L73:L80">J73+K73</f>
        <v>36270</v>
      </c>
      <c r="M73" s="29"/>
      <c r="N73" s="29"/>
      <c r="O73" s="29"/>
      <c r="P73" s="29"/>
      <c r="Q73" s="29"/>
      <c r="R73" s="29"/>
      <c r="S73" s="29"/>
    </row>
    <row r="74" spans="1:19" ht="15">
      <c r="A74" s="257" t="s">
        <v>69</v>
      </c>
      <c r="B74" s="249" t="s">
        <v>70</v>
      </c>
      <c r="C74" s="250" t="s">
        <v>14</v>
      </c>
      <c r="D74" s="250" t="s">
        <v>14</v>
      </c>
      <c r="E74" s="250" t="s">
        <v>14</v>
      </c>
      <c r="F74" s="250" t="s">
        <v>14</v>
      </c>
      <c r="G74" s="251" t="s">
        <v>14</v>
      </c>
      <c r="H74" s="252">
        <v>36270</v>
      </c>
      <c r="I74" s="252">
        <f>I75+I76</f>
        <v>0</v>
      </c>
      <c r="J74" s="279">
        <f t="shared" si="6"/>
        <v>36270</v>
      </c>
      <c r="K74" s="298">
        <f>K75+K76</f>
        <v>0</v>
      </c>
      <c r="L74" s="277">
        <f t="shared" si="7"/>
        <v>36270</v>
      </c>
      <c r="M74" s="28"/>
      <c r="N74" s="28"/>
      <c r="O74" s="28"/>
      <c r="P74" s="28"/>
      <c r="Q74" s="28"/>
      <c r="R74" s="28"/>
      <c r="S74" s="28"/>
    </row>
    <row r="75" spans="1:19" ht="15">
      <c r="A75" s="256" t="s">
        <v>82</v>
      </c>
      <c r="B75" s="249" t="s">
        <v>83</v>
      </c>
      <c r="C75" s="250" t="s">
        <v>14</v>
      </c>
      <c r="D75" s="250" t="s">
        <v>14</v>
      </c>
      <c r="E75" s="250" t="s">
        <v>14</v>
      </c>
      <c r="F75" s="250" t="s">
        <v>14</v>
      </c>
      <c r="G75" s="251" t="s">
        <v>14</v>
      </c>
      <c r="H75" s="254">
        <v>36270</v>
      </c>
      <c r="I75" s="254">
        <v>0</v>
      </c>
      <c r="J75" s="279">
        <f t="shared" si="6"/>
        <v>36270</v>
      </c>
      <c r="K75" s="299">
        <v>0</v>
      </c>
      <c r="L75" s="277">
        <f t="shared" si="7"/>
        <v>36270</v>
      </c>
      <c r="M75" s="29"/>
      <c r="N75" s="29"/>
      <c r="O75" s="29"/>
      <c r="P75" s="29"/>
      <c r="Q75" s="29"/>
      <c r="R75" s="29"/>
      <c r="S75" s="29"/>
    </row>
    <row r="76" spans="1:19" ht="15">
      <c r="A76" s="256" t="s">
        <v>84</v>
      </c>
      <c r="B76" s="249" t="s">
        <v>85</v>
      </c>
      <c r="C76" s="250" t="s">
        <v>14</v>
      </c>
      <c r="D76" s="250" t="s">
        <v>14</v>
      </c>
      <c r="E76" s="250" t="s">
        <v>14</v>
      </c>
      <c r="F76" s="250" t="s">
        <v>14</v>
      </c>
      <c r="G76" s="251" t="s">
        <v>14</v>
      </c>
      <c r="H76" s="254">
        <v>0</v>
      </c>
      <c r="I76" s="254">
        <v>0</v>
      </c>
      <c r="J76" s="279">
        <f t="shared" si="6"/>
        <v>0</v>
      </c>
      <c r="K76" s="299">
        <v>0</v>
      </c>
      <c r="L76" s="277">
        <f t="shared" si="7"/>
        <v>0</v>
      </c>
      <c r="M76" s="29"/>
      <c r="N76" s="29"/>
      <c r="O76" s="29"/>
      <c r="P76" s="29"/>
      <c r="Q76" s="29"/>
      <c r="R76" s="29"/>
      <c r="S76" s="29"/>
    </row>
    <row r="77" spans="1:19" ht="15">
      <c r="A77" s="258" t="s">
        <v>49</v>
      </c>
      <c r="B77" s="243" t="s">
        <v>50</v>
      </c>
      <c r="C77" s="244" t="s">
        <v>14</v>
      </c>
      <c r="D77" s="244" t="s">
        <v>14</v>
      </c>
      <c r="E77" s="244" t="s">
        <v>14</v>
      </c>
      <c r="F77" s="244" t="s">
        <v>14</v>
      </c>
      <c r="G77" s="245" t="s">
        <v>50</v>
      </c>
      <c r="H77" s="246">
        <v>30527</v>
      </c>
      <c r="I77" s="246">
        <f>I78</f>
        <v>0</v>
      </c>
      <c r="J77" s="280">
        <f t="shared" si="6"/>
        <v>30527</v>
      </c>
      <c r="K77" s="303">
        <f>K78</f>
        <v>0</v>
      </c>
      <c r="L77" s="278">
        <f t="shared" si="7"/>
        <v>30527</v>
      </c>
      <c r="M77" s="29"/>
      <c r="N77" s="29"/>
      <c r="O77" s="29"/>
      <c r="P77" s="29"/>
      <c r="Q77" s="29"/>
      <c r="R77" s="29"/>
      <c r="S77" s="29"/>
    </row>
    <row r="78" spans="1:19" ht="15">
      <c r="A78" s="257" t="s">
        <v>69</v>
      </c>
      <c r="B78" s="249" t="s">
        <v>70</v>
      </c>
      <c r="C78" s="250" t="s">
        <v>14</v>
      </c>
      <c r="D78" s="250" t="s">
        <v>14</v>
      </c>
      <c r="E78" s="250" t="s">
        <v>14</v>
      </c>
      <c r="F78" s="250" t="s">
        <v>14</v>
      </c>
      <c r="G78" s="251" t="s">
        <v>14</v>
      </c>
      <c r="H78" s="252">
        <v>30527</v>
      </c>
      <c r="I78" s="252">
        <f>I79+I80</f>
        <v>0</v>
      </c>
      <c r="J78" s="279">
        <f t="shared" si="6"/>
        <v>30527</v>
      </c>
      <c r="K78" s="298">
        <f>K79+K80</f>
        <v>0</v>
      </c>
      <c r="L78" s="277">
        <f t="shared" si="7"/>
        <v>30527</v>
      </c>
      <c r="M78" s="27"/>
      <c r="N78" s="27"/>
      <c r="O78" s="27"/>
      <c r="P78" s="27"/>
      <c r="Q78" s="27"/>
      <c r="R78" s="27"/>
      <c r="S78" s="27"/>
    </row>
    <row r="79" spans="1:19" ht="15">
      <c r="A79" s="256" t="s">
        <v>74</v>
      </c>
      <c r="B79" s="249" t="s">
        <v>75</v>
      </c>
      <c r="C79" s="250" t="s">
        <v>14</v>
      </c>
      <c r="D79" s="250" t="s">
        <v>14</v>
      </c>
      <c r="E79" s="250" t="s">
        <v>14</v>
      </c>
      <c r="F79" s="250" t="s">
        <v>14</v>
      </c>
      <c r="G79" s="251" t="s">
        <v>14</v>
      </c>
      <c r="H79" s="254">
        <v>3982</v>
      </c>
      <c r="I79" s="254">
        <v>0</v>
      </c>
      <c r="J79" s="279">
        <f t="shared" si="6"/>
        <v>3982</v>
      </c>
      <c r="K79" s="299">
        <v>0</v>
      </c>
      <c r="L79" s="277">
        <f t="shared" si="7"/>
        <v>3982</v>
      </c>
      <c r="M79" s="28"/>
      <c r="N79" s="28"/>
      <c r="O79" s="28"/>
      <c r="P79" s="28"/>
      <c r="Q79" s="28"/>
      <c r="R79" s="28"/>
      <c r="S79" s="28"/>
    </row>
    <row r="80" spans="1:19" ht="15">
      <c r="A80" s="256" t="s">
        <v>82</v>
      </c>
      <c r="B80" s="249" t="s">
        <v>83</v>
      </c>
      <c r="C80" s="250" t="s">
        <v>14</v>
      </c>
      <c r="D80" s="250" t="s">
        <v>14</v>
      </c>
      <c r="E80" s="250" t="s">
        <v>14</v>
      </c>
      <c r="F80" s="250" t="s">
        <v>14</v>
      </c>
      <c r="G80" s="251" t="s">
        <v>14</v>
      </c>
      <c r="H80" s="254">
        <v>26545</v>
      </c>
      <c r="I80" s="254">
        <v>0</v>
      </c>
      <c r="J80" s="279">
        <f t="shared" si="6"/>
        <v>26545</v>
      </c>
      <c r="K80" s="299">
        <v>0</v>
      </c>
      <c r="L80" s="277">
        <f t="shared" si="7"/>
        <v>26545</v>
      </c>
      <c r="M80" s="29"/>
      <c r="N80" s="29"/>
      <c r="O80" s="29"/>
      <c r="P80" s="29"/>
      <c r="Q80" s="29"/>
      <c r="R80" s="29"/>
      <c r="S80" s="29"/>
    </row>
    <row r="81" spans="1:19" ht="15">
      <c r="A81" s="261" t="s">
        <v>146</v>
      </c>
      <c r="B81" s="241" t="s">
        <v>147</v>
      </c>
      <c r="C81" s="192" t="s">
        <v>14</v>
      </c>
      <c r="D81" s="192" t="s">
        <v>14</v>
      </c>
      <c r="E81" s="192" t="s">
        <v>14</v>
      </c>
      <c r="F81" s="192" t="s">
        <v>147</v>
      </c>
      <c r="G81" s="237" t="s">
        <v>14</v>
      </c>
      <c r="H81" s="198">
        <v>100554</v>
      </c>
      <c r="I81" s="198">
        <f>I82+I86</f>
        <v>-30834</v>
      </c>
      <c r="J81" s="198">
        <f>H81+I81</f>
        <v>69720</v>
      </c>
      <c r="K81" s="296">
        <f>K82+K86</f>
        <v>0</v>
      </c>
      <c r="L81" s="199">
        <f>J81+K81</f>
        <v>69720</v>
      </c>
      <c r="M81" s="29"/>
      <c r="N81" s="29"/>
      <c r="O81" s="29"/>
      <c r="P81" s="29"/>
      <c r="Q81" s="29"/>
      <c r="R81" s="29"/>
      <c r="S81" s="29"/>
    </row>
    <row r="82" spans="1:19" ht="15">
      <c r="A82" s="258" t="s">
        <v>58</v>
      </c>
      <c r="B82" s="243" t="s">
        <v>59</v>
      </c>
      <c r="C82" s="244" t="s">
        <v>14</v>
      </c>
      <c r="D82" s="244" t="s">
        <v>14</v>
      </c>
      <c r="E82" s="244" t="s">
        <v>14</v>
      </c>
      <c r="F82" s="244" t="s">
        <v>14</v>
      </c>
      <c r="G82" s="245" t="s">
        <v>59</v>
      </c>
      <c r="H82" s="246">
        <v>99572</v>
      </c>
      <c r="I82" s="246">
        <f>I83</f>
        <v>-31852</v>
      </c>
      <c r="J82" s="280">
        <f>H82+I82</f>
        <v>67720</v>
      </c>
      <c r="K82" s="303">
        <f>K83</f>
        <v>0</v>
      </c>
      <c r="L82" s="278">
        <f>J82+K82</f>
        <v>67720</v>
      </c>
      <c r="M82" s="29"/>
      <c r="N82" s="29"/>
      <c r="O82" s="29"/>
      <c r="P82" s="29"/>
      <c r="Q82" s="29"/>
      <c r="R82" s="29"/>
      <c r="S82" s="29"/>
    </row>
    <row r="83" spans="1:19" ht="15">
      <c r="A83" s="257" t="s">
        <v>69</v>
      </c>
      <c r="B83" s="249" t="s">
        <v>70</v>
      </c>
      <c r="C83" s="250" t="s">
        <v>14</v>
      </c>
      <c r="D83" s="250" t="s">
        <v>14</v>
      </c>
      <c r="E83" s="250" t="s">
        <v>14</v>
      </c>
      <c r="F83" s="250" t="s">
        <v>14</v>
      </c>
      <c r="G83" s="251" t="s">
        <v>14</v>
      </c>
      <c r="H83" s="252">
        <v>99572</v>
      </c>
      <c r="I83" s="252">
        <f>I84+I85</f>
        <v>-31852</v>
      </c>
      <c r="J83" s="279">
        <f aca="true" t="shared" si="8" ref="J83:J88">H83+I83</f>
        <v>67720</v>
      </c>
      <c r="K83" s="298">
        <f>K84+K85</f>
        <v>0</v>
      </c>
      <c r="L83" s="277">
        <f aca="true" t="shared" si="9" ref="L83:L88">J83+K83</f>
        <v>67720</v>
      </c>
      <c r="M83" s="28"/>
      <c r="N83" s="28"/>
      <c r="O83" s="28"/>
      <c r="P83" s="28"/>
      <c r="Q83" s="28"/>
      <c r="R83" s="28"/>
      <c r="S83" s="28"/>
    </row>
    <row r="84" spans="1:19" ht="15">
      <c r="A84" s="256" t="s">
        <v>82</v>
      </c>
      <c r="B84" s="249" t="s">
        <v>83</v>
      </c>
      <c r="C84" s="250" t="s">
        <v>14</v>
      </c>
      <c r="D84" s="250" t="s">
        <v>14</v>
      </c>
      <c r="E84" s="250" t="s">
        <v>14</v>
      </c>
      <c r="F84" s="250" t="s">
        <v>14</v>
      </c>
      <c r="G84" s="251" t="s">
        <v>14</v>
      </c>
      <c r="H84" s="254">
        <v>67720</v>
      </c>
      <c r="I84" s="254">
        <v>0</v>
      </c>
      <c r="J84" s="279">
        <f t="shared" si="8"/>
        <v>67720</v>
      </c>
      <c r="K84" s="299">
        <v>0</v>
      </c>
      <c r="L84" s="277">
        <f t="shared" si="9"/>
        <v>67720</v>
      </c>
      <c r="M84" s="29"/>
      <c r="N84" s="29"/>
      <c r="O84" s="29"/>
      <c r="P84" s="29"/>
      <c r="Q84" s="29"/>
      <c r="R84" s="29"/>
      <c r="S84" s="29"/>
    </row>
    <row r="85" spans="1:19" ht="15">
      <c r="A85" s="256" t="s">
        <v>84</v>
      </c>
      <c r="B85" s="249" t="s">
        <v>85</v>
      </c>
      <c r="C85" s="250" t="s">
        <v>14</v>
      </c>
      <c r="D85" s="250" t="s">
        <v>14</v>
      </c>
      <c r="E85" s="250" t="s">
        <v>14</v>
      </c>
      <c r="F85" s="250" t="s">
        <v>14</v>
      </c>
      <c r="G85" s="251" t="s">
        <v>14</v>
      </c>
      <c r="H85" s="254">
        <v>31852</v>
      </c>
      <c r="I85" s="254">
        <v>-31852</v>
      </c>
      <c r="J85" s="279">
        <f t="shared" si="8"/>
        <v>0</v>
      </c>
      <c r="K85" s="299">
        <v>0</v>
      </c>
      <c r="L85" s="277">
        <f t="shared" si="9"/>
        <v>0</v>
      </c>
      <c r="M85" s="29"/>
      <c r="N85" s="29"/>
      <c r="O85" s="29"/>
      <c r="P85" s="29"/>
      <c r="Q85" s="29"/>
      <c r="R85" s="29"/>
      <c r="S85" s="29"/>
    </row>
    <row r="86" spans="1:19" ht="15">
      <c r="A86" s="258" t="s">
        <v>49</v>
      </c>
      <c r="B86" s="243" t="s">
        <v>50</v>
      </c>
      <c r="C86" s="244" t="s">
        <v>14</v>
      </c>
      <c r="D86" s="244" t="s">
        <v>14</v>
      </c>
      <c r="E86" s="244" t="s">
        <v>14</v>
      </c>
      <c r="F86" s="244" t="s">
        <v>14</v>
      </c>
      <c r="G86" s="245" t="s">
        <v>50</v>
      </c>
      <c r="H86" s="246">
        <v>982</v>
      </c>
      <c r="I86" s="246">
        <f>I87</f>
        <v>1018</v>
      </c>
      <c r="J86" s="280">
        <f t="shared" si="8"/>
        <v>2000</v>
      </c>
      <c r="K86" s="303">
        <f>K87</f>
        <v>0</v>
      </c>
      <c r="L86" s="278">
        <f t="shared" si="9"/>
        <v>2000</v>
      </c>
      <c r="M86" s="27"/>
      <c r="N86" s="27"/>
      <c r="O86" s="27"/>
      <c r="P86" s="27"/>
      <c r="Q86" s="27"/>
      <c r="R86" s="27"/>
      <c r="S86" s="27"/>
    </row>
    <row r="87" spans="1:19" ht="15">
      <c r="A87" s="257" t="s">
        <v>69</v>
      </c>
      <c r="B87" s="249" t="s">
        <v>70</v>
      </c>
      <c r="C87" s="250" t="s">
        <v>14</v>
      </c>
      <c r="D87" s="250" t="s">
        <v>14</v>
      </c>
      <c r="E87" s="250" t="s">
        <v>14</v>
      </c>
      <c r="F87" s="250" t="s">
        <v>14</v>
      </c>
      <c r="G87" s="251" t="s">
        <v>14</v>
      </c>
      <c r="H87" s="252">
        <v>982</v>
      </c>
      <c r="I87" s="252">
        <f>I88</f>
        <v>1018</v>
      </c>
      <c r="J87" s="279">
        <f t="shared" si="8"/>
        <v>2000</v>
      </c>
      <c r="K87" s="298">
        <f>K88</f>
        <v>0</v>
      </c>
      <c r="L87" s="277">
        <f t="shared" si="9"/>
        <v>2000</v>
      </c>
      <c r="M87" s="28"/>
      <c r="N87" s="28"/>
      <c r="O87" s="28"/>
      <c r="P87" s="28"/>
      <c r="Q87" s="28"/>
      <c r="R87" s="28"/>
      <c r="S87" s="28"/>
    </row>
    <row r="88" spans="1:19" ht="15">
      <c r="A88" s="256" t="s">
        <v>74</v>
      </c>
      <c r="B88" s="249" t="s">
        <v>75</v>
      </c>
      <c r="C88" s="250" t="s">
        <v>14</v>
      </c>
      <c r="D88" s="250" t="s">
        <v>14</v>
      </c>
      <c r="E88" s="250" t="s">
        <v>14</v>
      </c>
      <c r="F88" s="250" t="s">
        <v>14</v>
      </c>
      <c r="G88" s="251" t="s">
        <v>14</v>
      </c>
      <c r="H88" s="254">
        <v>982</v>
      </c>
      <c r="I88" s="254">
        <v>1018</v>
      </c>
      <c r="J88" s="279">
        <f t="shared" si="8"/>
        <v>2000</v>
      </c>
      <c r="K88" s="299">
        <v>0</v>
      </c>
      <c r="L88" s="277">
        <f t="shared" si="9"/>
        <v>2000</v>
      </c>
      <c r="M88" s="29"/>
      <c r="N88" s="29"/>
      <c r="O88" s="29"/>
      <c r="P88" s="29"/>
      <c r="Q88" s="29"/>
      <c r="R88" s="29"/>
      <c r="S88" s="29"/>
    </row>
    <row r="89" spans="1:19" ht="15">
      <c r="A89" s="261" t="s">
        <v>148</v>
      </c>
      <c r="B89" s="241" t="s">
        <v>149</v>
      </c>
      <c r="C89" s="192" t="s">
        <v>14</v>
      </c>
      <c r="D89" s="192" t="s">
        <v>14</v>
      </c>
      <c r="E89" s="192" t="s">
        <v>14</v>
      </c>
      <c r="F89" s="192" t="s">
        <v>150</v>
      </c>
      <c r="G89" s="237" t="s">
        <v>14</v>
      </c>
      <c r="H89" s="198">
        <v>6442100</v>
      </c>
      <c r="I89" s="198">
        <f>I90</f>
        <v>0</v>
      </c>
      <c r="J89" s="198">
        <f aca="true" t="shared" si="10" ref="J89:J105">H89+I89</f>
        <v>6442100</v>
      </c>
      <c r="K89" s="296">
        <f>K90</f>
        <v>0</v>
      </c>
      <c r="L89" s="199">
        <f>J89+K89</f>
        <v>6442100</v>
      </c>
      <c r="M89" s="29"/>
      <c r="N89" s="29"/>
      <c r="O89" s="29"/>
      <c r="P89" s="29"/>
      <c r="Q89" s="29"/>
      <c r="R89" s="29"/>
      <c r="S89" s="29"/>
    </row>
    <row r="90" spans="1:19" ht="15">
      <c r="A90" s="258" t="s">
        <v>133</v>
      </c>
      <c r="B90" s="243" t="s">
        <v>134</v>
      </c>
      <c r="C90" s="244" t="s">
        <v>14</v>
      </c>
      <c r="D90" s="244" t="s">
        <v>14</v>
      </c>
      <c r="E90" s="244" t="s">
        <v>14</v>
      </c>
      <c r="F90" s="244" t="s">
        <v>14</v>
      </c>
      <c r="G90" s="245" t="s">
        <v>134</v>
      </c>
      <c r="H90" s="246">
        <v>6442100</v>
      </c>
      <c r="I90" s="246">
        <f>I91</f>
        <v>0</v>
      </c>
      <c r="J90" s="280">
        <f t="shared" si="10"/>
        <v>6442100</v>
      </c>
      <c r="K90" s="303">
        <f>K91</f>
        <v>0</v>
      </c>
      <c r="L90" s="278">
        <f>J90+K90</f>
        <v>6442100</v>
      </c>
      <c r="M90" s="27"/>
      <c r="N90" s="27"/>
      <c r="O90" s="27"/>
      <c r="P90" s="27"/>
      <c r="Q90" s="27"/>
      <c r="R90" s="27"/>
      <c r="S90" s="27"/>
    </row>
    <row r="91" spans="1:19" ht="15">
      <c r="A91" s="257" t="s">
        <v>69</v>
      </c>
      <c r="B91" s="249" t="s">
        <v>70</v>
      </c>
      <c r="C91" s="250" t="s">
        <v>14</v>
      </c>
      <c r="D91" s="250" t="s">
        <v>14</v>
      </c>
      <c r="E91" s="250" t="s">
        <v>14</v>
      </c>
      <c r="F91" s="250" t="s">
        <v>14</v>
      </c>
      <c r="G91" s="251" t="s">
        <v>14</v>
      </c>
      <c r="H91" s="252">
        <v>6442100</v>
      </c>
      <c r="I91" s="252">
        <f>I92</f>
        <v>0</v>
      </c>
      <c r="J91" s="279">
        <f t="shared" si="10"/>
        <v>6442100</v>
      </c>
      <c r="K91" s="298">
        <f>K92</f>
        <v>0</v>
      </c>
      <c r="L91" s="277">
        <f>J91+K91</f>
        <v>6442100</v>
      </c>
      <c r="M91" s="28"/>
      <c r="N91" s="28"/>
      <c r="O91" s="28"/>
      <c r="P91" s="28"/>
      <c r="Q91" s="28"/>
      <c r="R91" s="28"/>
      <c r="S91" s="28"/>
    </row>
    <row r="92" spans="1:19" ht="15">
      <c r="A92" s="256" t="s">
        <v>84</v>
      </c>
      <c r="B92" s="249" t="s">
        <v>85</v>
      </c>
      <c r="C92" s="250" t="s">
        <v>14</v>
      </c>
      <c r="D92" s="250" t="s">
        <v>14</v>
      </c>
      <c r="E92" s="250" t="s">
        <v>14</v>
      </c>
      <c r="F92" s="250" t="s">
        <v>14</v>
      </c>
      <c r="G92" s="251" t="s">
        <v>14</v>
      </c>
      <c r="H92" s="254">
        <v>6442100</v>
      </c>
      <c r="I92" s="254">
        <v>0</v>
      </c>
      <c r="J92" s="279">
        <f t="shared" si="10"/>
        <v>6442100</v>
      </c>
      <c r="K92" s="299">
        <v>0</v>
      </c>
      <c r="L92" s="277">
        <f>J92+K92</f>
        <v>6442100</v>
      </c>
      <c r="M92" s="29"/>
      <c r="N92" s="29"/>
      <c r="O92" s="29"/>
      <c r="P92" s="29"/>
      <c r="Q92" s="29"/>
      <c r="R92" s="29"/>
      <c r="S92" s="29"/>
    </row>
    <row r="93" spans="1:19" ht="15">
      <c r="A93" s="261" t="s">
        <v>151</v>
      </c>
      <c r="B93" s="241" t="s">
        <v>152</v>
      </c>
      <c r="C93" s="192" t="s">
        <v>14</v>
      </c>
      <c r="D93" s="192" t="s">
        <v>14</v>
      </c>
      <c r="E93" s="192" t="s">
        <v>14</v>
      </c>
      <c r="F93" s="192" t="s">
        <v>152</v>
      </c>
      <c r="G93" s="237" t="s">
        <v>14</v>
      </c>
      <c r="H93" s="198">
        <v>1502211</v>
      </c>
      <c r="I93" s="263">
        <f>I94+I100</f>
        <v>2944</v>
      </c>
      <c r="J93" s="198">
        <f t="shared" si="10"/>
        <v>1505155</v>
      </c>
      <c r="K93" s="305">
        <f>K94+K100</f>
        <v>0</v>
      </c>
      <c r="L93" s="199">
        <f>J93+K93</f>
        <v>1505155</v>
      </c>
      <c r="M93" s="29"/>
      <c r="N93" s="29"/>
      <c r="O93" s="29"/>
      <c r="P93" s="29"/>
      <c r="Q93" s="29"/>
      <c r="R93" s="29"/>
      <c r="S93" s="29"/>
    </row>
    <row r="94" spans="1:19" ht="15">
      <c r="A94" s="258" t="s">
        <v>60</v>
      </c>
      <c r="B94" s="243" t="s">
        <v>61</v>
      </c>
      <c r="C94" s="244" t="s">
        <v>14</v>
      </c>
      <c r="D94" s="244" t="s">
        <v>14</v>
      </c>
      <c r="E94" s="244" t="s">
        <v>14</v>
      </c>
      <c r="F94" s="244" t="s">
        <v>14</v>
      </c>
      <c r="G94" s="245" t="s">
        <v>61</v>
      </c>
      <c r="H94" s="246">
        <v>225331</v>
      </c>
      <c r="I94" s="259">
        <f>I95</f>
        <v>441</v>
      </c>
      <c r="J94" s="280">
        <f t="shared" si="10"/>
        <v>225772</v>
      </c>
      <c r="K94" s="301">
        <f>K95</f>
        <v>0</v>
      </c>
      <c r="L94" s="278">
        <f aca="true" t="shared" si="11" ref="L94:L99">J94+K94</f>
        <v>225772</v>
      </c>
      <c r="M94" s="29"/>
      <c r="N94" s="29"/>
      <c r="O94" s="29"/>
      <c r="P94" s="29"/>
      <c r="Q94" s="29"/>
      <c r="R94" s="29"/>
      <c r="S94" s="29"/>
    </row>
    <row r="95" spans="1:19" ht="15">
      <c r="A95" s="257" t="s">
        <v>69</v>
      </c>
      <c r="B95" s="249" t="s">
        <v>70</v>
      </c>
      <c r="C95" s="250" t="s">
        <v>14</v>
      </c>
      <c r="D95" s="250" t="s">
        <v>14</v>
      </c>
      <c r="E95" s="250" t="s">
        <v>14</v>
      </c>
      <c r="F95" s="250" t="s">
        <v>14</v>
      </c>
      <c r="G95" s="251" t="s">
        <v>14</v>
      </c>
      <c r="H95" s="252">
        <v>225331</v>
      </c>
      <c r="I95" s="260">
        <f>I96+I97+I98+I99</f>
        <v>441</v>
      </c>
      <c r="J95" s="279">
        <f t="shared" si="10"/>
        <v>225772</v>
      </c>
      <c r="K95" s="302">
        <f>K96+K97+K98+K99</f>
        <v>0</v>
      </c>
      <c r="L95" s="277">
        <f t="shared" si="11"/>
        <v>225772</v>
      </c>
      <c r="M95" s="29"/>
      <c r="N95" s="29"/>
      <c r="O95" s="29"/>
      <c r="P95" s="29"/>
      <c r="Q95" s="29"/>
      <c r="R95" s="29"/>
      <c r="S95" s="29"/>
    </row>
    <row r="96" spans="1:19" ht="15">
      <c r="A96" s="256" t="s">
        <v>72</v>
      </c>
      <c r="B96" s="249" t="s">
        <v>73</v>
      </c>
      <c r="C96" s="250" t="s">
        <v>14</v>
      </c>
      <c r="D96" s="250" t="s">
        <v>14</v>
      </c>
      <c r="E96" s="250" t="s">
        <v>14</v>
      </c>
      <c r="F96" s="250" t="s">
        <v>14</v>
      </c>
      <c r="G96" s="251" t="s">
        <v>14</v>
      </c>
      <c r="H96" s="254">
        <v>9943</v>
      </c>
      <c r="I96" s="264">
        <v>336</v>
      </c>
      <c r="J96" s="279">
        <f t="shared" si="10"/>
        <v>10279</v>
      </c>
      <c r="K96" s="306">
        <v>0</v>
      </c>
      <c r="L96" s="277">
        <f t="shared" si="11"/>
        <v>10279</v>
      </c>
      <c r="M96" s="29"/>
      <c r="N96" s="29"/>
      <c r="O96" s="29"/>
      <c r="P96" s="29"/>
      <c r="Q96" s="29"/>
      <c r="R96" s="29"/>
      <c r="S96" s="29"/>
    </row>
    <row r="97" spans="1:19" ht="15">
      <c r="A97" s="256" t="s">
        <v>74</v>
      </c>
      <c r="B97" s="249" t="s">
        <v>75</v>
      </c>
      <c r="C97" s="250" t="s">
        <v>14</v>
      </c>
      <c r="D97" s="250" t="s">
        <v>14</v>
      </c>
      <c r="E97" s="250" t="s">
        <v>14</v>
      </c>
      <c r="F97" s="250" t="s">
        <v>14</v>
      </c>
      <c r="G97" s="251" t="s">
        <v>14</v>
      </c>
      <c r="H97" s="254">
        <v>2908</v>
      </c>
      <c r="I97" s="264">
        <v>105</v>
      </c>
      <c r="J97" s="279">
        <f t="shared" si="10"/>
        <v>3013</v>
      </c>
      <c r="K97" s="306">
        <v>0</v>
      </c>
      <c r="L97" s="277">
        <f t="shared" si="11"/>
        <v>3013</v>
      </c>
      <c r="M97" s="28"/>
      <c r="N97" s="28"/>
      <c r="O97" s="28"/>
      <c r="P97" s="28"/>
      <c r="Q97" s="28"/>
      <c r="R97" s="28"/>
      <c r="S97" s="28"/>
    </row>
    <row r="98" spans="1:19" ht="15">
      <c r="A98" s="256" t="s">
        <v>80</v>
      </c>
      <c r="B98" s="249" t="s">
        <v>81</v>
      </c>
      <c r="C98" s="250" t="s">
        <v>14</v>
      </c>
      <c r="D98" s="250" t="s">
        <v>14</v>
      </c>
      <c r="E98" s="250" t="s">
        <v>14</v>
      </c>
      <c r="F98" s="250" t="s">
        <v>14</v>
      </c>
      <c r="G98" s="251" t="s">
        <v>14</v>
      </c>
      <c r="H98" s="254">
        <v>17138</v>
      </c>
      <c r="I98" s="264">
        <v>0</v>
      </c>
      <c r="J98" s="279">
        <f t="shared" si="10"/>
        <v>17138</v>
      </c>
      <c r="K98" s="306">
        <v>0</v>
      </c>
      <c r="L98" s="277">
        <f t="shared" si="11"/>
        <v>17138</v>
      </c>
      <c r="M98" s="29"/>
      <c r="N98" s="29"/>
      <c r="O98" s="29"/>
      <c r="P98" s="29"/>
      <c r="Q98" s="29"/>
      <c r="R98" s="29"/>
      <c r="S98" s="29"/>
    </row>
    <row r="99" spans="1:19" ht="15">
      <c r="A99" s="256" t="s">
        <v>82</v>
      </c>
      <c r="B99" s="249" t="s">
        <v>83</v>
      </c>
      <c r="C99" s="250" t="s">
        <v>14</v>
      </c>
      <c r="D99" s="250" t="s">
        <v>14</v>
      </c>
      <c r="E99" s="250" t="s">
        <v>14</v>
      </c>
      <c r="F99" s="250" t="s">
        <v>14</v>
      </c>
      <c r="G99" s="251" t="s">
        <v>14</v>
      </c>
      <c r="H99" s="254">
        <v>195342</v>
      </c>
      <c r="I99" s="265">
        <v>0</v>
      </c>
      <c r="J99" s="279">
        <f t="shared" si="10"/>
        <v>195342</v>
      </c>
      <c r="K99" s="307">
        <v>0</v>
      </c>
      <c r="L99" s="277">
        <f t="shared" si="11"/>
        <v>195342</v>
      </c>
      <c r="M99" s="29"/>
      <c r="N99" s="29"/>
      <c r="O99" s="29"/>
      <c r="P99" s="29"/>
      <c r="Q99" s="29"/>
      <c r="R99" s="29"/>
      <c r="S99" s="29"/>
    </row>
    <row r="100" spans="1:19" ht="15">
      <c r="A100" s="258" t="s">
        <v>153</v>
      </c>
      <c r="B100" s="243" t="s">
        <v>154</v>
      </c>
      <c r="C100" s="244" t="s">
        <v>14</v>
      </c>
      <c r="D100" s="244" t="s">
        <v>14</v>
      </c>
      <c r="E100" s="244" t="s">
        <v>14</v>
      </c>
      <c r="F100" s="244" t="s">
        <v>14</v>
      </c>
      <c r="G100" s="245" t="s">
        <v>154</v>
      </c>
      <c r="H100" s="246">
        <v>1276880</v>
      </c>
      <c r="I100" s="259">
        <f>I101</f>
        <v>2503</v>
      </c>
      <c r="J100" s="246">
        <f t="shared" si="10"/>
        <v>1279383</v>
      </c>
      <c r="K100" s="301">
        <f>K101</f>
        <v>0</v>
      </c>
      <c r="L100" s="247">
        <f aca="true" t="shared" si="12" ref="L100:L105">J100+K100</f>
        <v>1279383</v>
      </c>
      <c r="M100" s="29"/>
      <c r="N100" s="29"/>
      <c r="O100" s="29"/>
      <c r="P100" s="29"/>
      <c r="Q100" s="29"/>
      <c r="R100" s="29"/>
      <c r="S100" s="29"/>
    </row>
    <row r="101" spans="1:19" ht="15">
      <c r="A101" s="257" t="s">
        <v>69</v>
      </c>
      <c r="B101" s="249" t="s">
        <v>70</v>
      </c>
      <c r="C101" s="250" t="s">
        <v>14</v>
      </c>
      <c r="D101" s="250" t="s">
        <v>14</v>
      </c>
      <c r="E101" s="250" t="s">
        <v>14</v>
      </c>
      <c r="F101" s="250" t="s">
        <v>14</v>
      </c>
      <c r="G101" s="251" t="s">
        <v>14</v>
      </c>
      <c r="H101" s="252">
        <v>1276880</v>
      </c>
      <c r="I101" s="260">
        <f>I102+I103+I104+I105</f>
        <v>2503</v>
      </c>
      <c r="J101" s="279">
        <f t="shared" si="10"/>
        <v>1279383</v>
      </c>
      <c r="K101" s="302">
        <f>K102+K103+K104+K105</f>
        <v>0</v>
      </c>
      <c r="L101" s="277">
        <f t="shared" si="12"/>
        <v>1279383</v>
      </c>
      <c r="M101" s="29"/>
      <c r="N101" s="29"/>
      <c r="O101" s="29"/>
      <c r="P101" s="29"/>
      <c r="Q101" s="29"/>
      <c r="R101" s="29"/>
      <c r="S101" s="29"/>
    </row>
    <row r="102" spans="1:19" ht="15">
      <c r="A102" s="256" t="s">
        <v>72</v>
      </c>
      <c r="B102" s="249" t="s">
        <v>73</v>
      </c>
      <c r="C102" s="250" t="s">
        <v>14</v>
      </c>
      <c r="D102" s="250" t="s">
        <v>14</v>
      </c>
      <c r="E102" s="250" t="s">
        <v>14</v>
      </c>
      <c r="F102" s="250" t="s">
        <v>14</v>
      </c>
      <c r="G102" s="251" t="s">
        <v>14</v>
      </c>
      <c r="H102" s="254">
        <v>56346</v>
      </c>
      <c r="I102" s="264">
        <v>1907</v>
      </c>
      <c r="J102" s="279">
        <f t="shared" si="10"/>
        <v>58253</v>
      </c>
      <c r="K102" s="306">
        <v>0</v>
      </c>
      <c r="L102" s="277">
        <f t="shared" si="12"/>
        <v>58253</v>
      </c>
      <c r="M102" s="29"/>
      <c r="N102" s="29"/>
      <c r="O102" s="29"/>
      <c r="P102" s="29"/>
      <c r="Q102" s="29"/>
      <c r="R102" s="29"/>
      <c r="S102" s="29"/>
    </row>
    <row r="103" spans="1:12" ht="15">
      <c r="A103" s="256" t="s">
        <v>74</v>
      </c>
      <c r="B103" s="249" t="s">
        <v>75</v>
      </c>
      <c r="C103" s="250" t="s">
        <v>14</v>
      </c>
      <c r="D103" s="250" t="s">
        <v>14</v>
      </c>
      <c r="E103" s="250" t="s">
        <v>14</v>
      </c>
      <c r="F103" s="250" t="s">
        <v>14</v>
      </c>
      <c r="G103" s="251" t="s">
        <v>14</v>
      </c>
      <c r="H103" s="254">
        <v>16478</v>
      </c>
      <c r="I103" s="264">
        <v>596</v>
      </c>
      <c r="J103" s="279">
        <f t="shared" si="10"/>
        <v>17074</v>
      </c>
      <c r="K103" s="306">
        <v>0</v>
      </c>
      <c r="L103" s="277">
        <f t="shared" si="12"/>
        <v>17074</v>
      </c>
    </row>
    <row r="104" spans="1:12" ht="15">
      <c r="A104" s="256" t="s">
        <v>80</v>
      </c>
      <c r="B104" s="249" t="s">
        <v>81</v>
      </c>
      <c r="C104" s="250" t="s">
        <v>14</v>
      </c>
      <c r="D104" s="250" t="s">
        <v>14</v>
      </c>
      <c r="E104" s="250" t="s">
        <v>14</v>
      </c>
      <c r="F104" s="250" t="s">
        <v>14</v>
      </c>
      <c r="G104" s="251" t="s">
        <v>14</v>
      </c>
      <c r="H104" s="254">
        <v>97119</v>
      </c>
      <c r="I104" s="264">
        <v>0</v>
      </c>
      <c r="J104" s="279">
        <f t="shared" si="10"/>
        <v>97119</v>
      </c>
      <c r="K104" s="306">
        <v>0</v>
      </c>
      <c r="L104" s="277">
        <f t="shared" si="12"/>
        <v>97119</v>
      </c>
    </row>
    <row r="105" spans="1:12" ht="15">
      <c r="A105" s="266" t="s">
        <v>82</v>
      </c>
      <c r="B105" s="267" t="s">
        <v>83</v>
      </c>
      <c r="C105" s="268" t="s">
        <v>14</v>
      </c>
      <c r="D105" s="268" t="s">
        <v>14</v>
      </c>
      <c r="E105" s="268" t="s">
        <v>14</v>
      </c>
      <c r="F105" s="268" t="s">
        <v>14</v>
      </c>
      <c r="G105" s="269" t="s">
        <v>14</v>
      </c>
      <c r="H105" s="270">
        <v>1106937</v>
      </c>
      <c r="I105" s="271">
        <v>0</v>
      </c>
      <c r="J105" s="314">
        <f t="shared" si="10"/>
        <v>1106937</v>
      </c>
      <c r="K105" s="308">
        <v>0</v>
      </c>
      <c r="L105" s="293">
        <f t="shared" si="12"/>
        <v>1106937</v>
      </c>
    </row>
    <row r="108" spans="9:10" ht="12.75">
      <c r="I108" s="23"/>
      <c r="J108" s="23"/>
    </row>
    <row r="109" spans="9:12" ht="12.75">
      <c r="I109" s="349"/>
      <c r="J109" s="349"/>
      <c r="K109" s="351" t="s">
        <v>161</v>
      </c>
      <c r="L109" s="351"/>
    </row>
    <row r="110" spans="9:12" ht="12.75">
      <c r="I110" s="350"/>
      <c r="J110" s="350"/>
      <c r="K110" s="352" t="s">
        <v>162</v>
      </c>
      <c r="L110" s="352"/>
    </row>
  </sheetData>
  <sheetProtection password="CC4B" sheet="1"/>
  <mergeCells count="5">
    <mergeCell ref="I109:J109"/>
    <mergeCell ref="I110:J110"/>
    <mergeCell ref="K109:L109"/>
    <mergeCell ref="K110:L110"/>
    <mergeCell ref="A1:L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rowBreaks count="2" manualBreakCount="2">
    <brk id="43" max="11" man="1"/>
    <brk id="80" max="11" man="1"/>
  </rowBreaks>
  <ignoredErrors>
    <ignoredError sqref="I29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10" t="s">
        <v>14</v>
      </c>
      <c r="C2" s="7" t="s">
        <v>24</v>
      </c>
      <c r="D2" s="7" t="s">
        <v>25</v>
      </c>
      <c r="E2" s="7" t="s">
        <v>26</v>
      </c>
      <c r="F2" s="7" t="s">
        <v>27</v>
      </c>
      <c r="G2" s="7" t="s">
        <v>28</v>
      </c>
      <c r="H2"/>
      <c r="I2"/>
      <c r="J2"/>
      <c r="K2"/>
      <c r="L2"/>
      <c r="M2"/>
    </row>
    <row r="3" spans="2:13" ht="11.25">
      <c r="B3" s="10" t="s">
        <v>14</v>
      </c>
      <c r="C3" s="11" t="s">
        <v>14</v>
      </c>
      <c r="D3" s="11" t="s">
        <v>14</v>
      </c>
      <c r="E3" s="11" t="s">
        <v>29</v>
      </c>
      <c r="F3" s="11" t="s">
        <v>29</v>
      </c>
      <c r="G3" s="11" t="s">
        <v>29</v>
      </c>
      <c r="H3"/>
      <c r="I3"/>
      <c r="J3"/>
      <c r="K3"/>
      <c r="L3"/>
      <c r="M3"/>
    </row>
    <row r="4" spans="1:13" ht="11.25">
      <c r="A4"/>
      <c r="B4" s="5" t="s">
        <v>34</v>
      </c>
      <c r="C4" s="4"/>
      <c r="D4" s="4"/>
      <c r="E4" s="4">
        <v>35122489</v>
      </c>
      <c r="F4" s="4">
        <v>32389345</v>
      </c>
      <c r="G4" s="4">
        <v>30671774</v>
      </c>
      <c r="H4"/>
      <c r="I4"/>
      <c r="J4"/>
      <c r="K4"/>
      <c r="L4"/>
      <c r="M4"/>
    </row>
    <row r="5" spans="1:13" ht="11.25">
      <c r="A5"/>
      <c r="B5" s="5" t="s">
        <v>35</v>
      </c>
      <c r="C5" s="4"/>
      <c r="D5" s="4"/>
      <c r="E5" s="4"/>
      <c r="F5" s="4"/>
      <c r="G5" s="4"/>
      <c r="H5"/>
      <c r="I5"/>
      <c r="J5"/>
      <c r="K5"/>
      <c r="L5"/>
      <c r="M5"/>
    </row>
    <row r="6" spans="1:13" ht="11.25">
      <c r="A6"/>
      <c r="B6" s="5" t="s">
        <v>19</v>
      </c>
      <c r="C6" s="4"/>
      <c r="D6" s="4"/>
      <c r="E6" s="4">
        <v>35122489</v>
      </c>
      <c r="F6" s="4">
        <v>32389345</v>
      </c>
      <c r="G6" s="4">
        <v>30671774</v>
      </c>
      <c r="H6"/>
      <c r="I6"/>
      <c r="J6"/>
      <c r="K6"/>
      <c r="L6"/>
      <c r="M6"/>
    </row>
    <row r="7" spans="1:13" ht="11.25">
      <c r="A7"/>
      <c r="B7" s="5" t="s">
        <v>36</v>
      </c>
      <c r="C7" s="4"/>
      <c r="D7" s="4"/>
      <c r="E7" s="4">
        <v>34806515</v>
      </c>
      <c r="F7" s="4">
        <v>32336256</v>
      </c>
      <c r="G7" s="4">
        <v>30618685</v>
      </c>
      <c r="H7"/>
      <c r="I7"/>
      <c r="J7"/>
      <c r="K7"/>
      <c r="L7"/>
      <c r="M7"/>
    </row>
    <row r="8" spans="1:13" ht="11.25">
      <c r="A8"/>
      <c r="B8" s="5" t="s">
        <v>37</v>
      </c>
      <c r="C8" s="4"/>
      <c r="D8" s="4"/>
      <c r="E8" s="4">
        <v>319862</v>
      </c>
      <c r="F8" s="4">
        <v>53089</v>
      </c>
      <c r="G8" s="4">
        <v>53089</v>
      </c>
      <c r="H8"/>
      <c r="I8"/>
      <c r="J8"/>
      <c r="K8"/>
      <c r="L8"/>
      <c r="M8"/>
    </row>
    <row r="9" spans="1:13" ht="11.25">
      <c r="A9"/>
      <c r="B9" s="5" t="s">
        <v>20</v>
      </c>
      <c r="C9" s="4"/>
      <c r="D9" s="4"/>
      <c r="E9" s="4">
        <v>35126377</v>
      </c>
      <c r="F9" s="4">
        <v>32389345</v>
      </c>
      <c r="G9" s="4">
        <v>30671774</v>
      </c>
      <c r="H9"/>
      <c r="I9"/>
      <c r="J9"/>
      <c r="K9"/>
      <c r="L9"/>
      <c r="M9"/>
    </row>
    <row r="10" spans="1:13" ht="11.25">
      <c r="A10"/>
      <c r="B10" s="5" t="s">
        <v>21</v>
      </c>
      <c r="C10" s="4"/>
      <c r="D10" s="4"/>
      <c r="E10" s="4">
        <v>-3888</v>
      </c>
      <c r="F10" s="9">
        <v>0</v>
      </c>
      <c r="G10" s="9">
        <v>0</v>
      </c>
      <c r="H10"/>
      <c r="I10"/>
      <c r="J10"/>
      <c r="K10"/>
      <c r="L10"/>
      <c r="M10"/>
    </row>
    <row r="11" spans="1:13" ht="11.25">
      <c r="A11"/>
      <c r="B11" s="5" t="s">
        <v>38</v>
      </c>
      <c r="C11" s="4"/>
      <c r="D11" s="4"/>
      <c r="E11" s="4"/>
      <c r="F11" s="4"/>
      <c r="G11" s="4"/>
      <c r="H11"/>
      <c r="I11"/>
      <c r="J11"/>
      <c r="K11"/>
      <c r="L11"/>
      <c r="M11"/>
    </row>
    <row r="12" spans="1:13" ht="11.25">
      <c r="A12"/>
      <c r="B12" s="5" t="s">
        <v>39</v>
      </c>
      <c r="C12" s="4"/>
      <c r="D12" s="4"/>
      <c r="E12" s="4"/>
      <c r="F12" s="4"/>
      <c r="G12" s="4"/>
      <c r="H12"/>
      <c r="I12"/>
      <c r="J12"/>
      <c r="K12"/>
      <c r="L12"/>
      <c r="M12"/>
    </row>
    <row r="13" spans="1:13" ht="11.25">
      <c r="A13"/>
      <c r="B13" s="5" t="s">
        <v>15</v>
      </c>
      <c r="C13" s="4"/>
      <c r="D13" s="4"/>
      <c r="E13" s="4">
        <v>3888</v>
      </c>
      <c r="F13" s="9">
        <v>0</v>
      </c>
      <c r="G13" s="4"/>
      <c r="H13"/>
      <c r="I13"/>
      <c r="J13"/>
      <c r="K13"/>
      <c r="L13"/>
      <c r="M13"/>
    </row>
    <row r="14" spans="1:13" ht="11.25">
      <c r="A14"/>
      <c r="B14" s="5" t="s">
        <v>16</v>
      </c>
      <c r="C14" s="4"/>
      <c r="D14" s="4"/>
      <c r="E14" s="9">
        <v>0</v>
      </c>
      <c r="F14" s="9">
        <v>0</v>
      </c>
      <c r="G14" s="4"/>
      <c r="H14"/>
      <c r="I14"/>
      <c r="J14"/>
      <c r="K14"/>
      <c r="L14"/>
      <c r="M14"/>
    </row>
    <row r="15" spans="1:13" ht="11.25">
      <c r="A15"/>
      <c r="B15" s="5" t="s">
        <v>22</v>
      </c>
      <c r="C15" s="4"/>
      <c r="D15" s="4"/>
      <c r="E15" s="4">
        <v>3888</v>
      </c>
      <c r="F15" s="9">
        <v>0</v>
      </c>
      <c r="G15" s="4"/>
      <c r="H15"/>
      <c r="I15"/>
      <c r="J15"/>
      <c r="K15"/>
      <c r="L15"/>
      <c r="M15"/>
    </row>
    <row r="16" spans="1:13" ht="11.25">
      <c r="A16"/>
      <c r="B16" s="5" t="s">
        <v>23</v>
      </c>
      <c r="C16" s="4"/>
      <c r="D16" s="4"/>
      <c r="E16" s="9">
        <v>0</v>
      </c>
      <c r="F16" s="9">
        <v>0</v>
      </c>
      <c r="G16" s="9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8"/>
      <c r="D19" s="8"/>
      <c r="E19" s="8"/>
      <c r="F19" s="8"/>
      <c r="G19" s="8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6" t="s">
        <v>32</v>
      </c>
    </row>
    <row r="2" ht="11.25">
      <c r="A2" s="6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Valentina Vitenberg</cp:lastModifiedBy>
  <cp:lastPrinted>2023-07-27T08:52:01Z</cp:lastPrinted>
  <dcterms:created xsi:type="dcterms:W3CDTF">2006-05-18T10:01:57Z</dcterms:created>
  <dcterms:modified xsi:type="dcterms:W3CDTF">2023-07-27T08:55:16Z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