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Opći dio" sheetId="2" r:id="rId2"/>
    <sheet name=" Račun prihoda i rashoda" sheetId="3" r:id="rId3"/>
    <sheet name="Rashodi prema izvorima finan" sheetId="4" r:id="rId4"/>
    <sheet name="Rashodi prema funkcijskoj k " sheetId="5" r:id="rId5"/>
    <sheet name="Račun financiranja" sheetId="6" r:id="rId6"/>
    <sheet name="POSEBNI DIO" sheetId="7" r:id="rId7"/>
    <sheet name="BW upit" sheetId="8" state="hidden" r:id="rId8"/>
    <sheet name="Tekst varijable" sheetId="9" state="hidden" r:id="rId9"/>
  </sheets>
  <externalReferences>
    <externalReference r:id="rId12"/>
  </externalReferences>
  <definedNames>
    <definedName name="_xlfn.IFERROR" hidden="1">#NAME?</definedName>
    <definedName name="_xlfn.VALUETOTEXT" hidden="1">#NAME?</definedName>
    <definedName name="BEx768KPSQ72NFZI1DSHLMYOAJB4" hidden="1">#N/A</definedName>
    <definedName name="BExF0FDTSLD2H2BL1BV89V91RA11" hidden="1">#N/A</definedName>
    <definedName name="BExOMDTNOBL8S0LYL4B82RRMASFU" localSheetId="6" hidden="1">#N/A</definedName>
    <definedName name="BExOMDTNOBL8S0LYL4B82RRMASFU" localSheetId="4" hidden="1">#N/A</definedName>
    <definedName name="BExOMDTNOBL8S0LYL4B82RRMASFU" hidden="1">#N/A</definedName>
    <definedName name="DF_GRID_1">#N/A</definedName>
    <definedName name="DF_GRID_2">#N/A</definedName>
    <definedName name="_xlnm.Print_Area" localSheetId="2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4">#N/A</definedName>
    <definedName name="_xlnm.Print_Area" localSheetId="3">#N/A</definedName>
    <definedName name="SAPBEXhrIndnt" localSheetId="2" hidden="1">1</definedName>
    <definedName name="SAPBEXhrIndnt" localSheetId="6" hidden="1">1</definedName>
    <definedName name="SAPBEXhrIndnt" localSheetId="4" hidden="1">1</definedName>
    <definedName name="SAPBEXhrIndnt" localSheetId="3" hidden="1">1</definedName>
    <definedName name="SAPBEXhrIndnt" hidden="1">"Wide"</definedName>
    <definedName name="SAPBEXrevision" localSheetId="6" hidden="1">15</definedName>
    <definedName name="SAPBEXrevision" localSheetId="4" hidden="1">15</definedName>
    <definedName name="SAPBEXrevision" localSheetId="3" hidden="1">15</definedName>
    <definedName name="SAPBEXrevision" hidden="1">5</definedName>
    <definedName name="SAPBEXsysID" hidden="1">"DBW"</definedName>
    <definedName name="SAPBEXwbID" localSheetId="6" hidden="1">"6S1XZH3QT7EG9VBTX3DWO5T1R"</definedName>
    <definedName name="SAPBEXwbID" localSheetId="4" hidden="1">"6S1XZH3QT7EG9VBTX3DWO5T1R"</definedName>
    <definedName name="SAPBEXwbID" localSheetId="3" hidden="1">"6S1XZH3QT7EG9VBTX3DWO5T1R"</definedName>
    <definedName name="SAPBEXwbID" hidden="1">"48UYJSDYRBY4I0R5J07RW9Y50"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<sst xmlns="http://schemas.openxmlformats.org/spreadsheetml/2006/main" count="1809" uniqueCount="269">
  <si>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</si>
  <si>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</si>
  <si>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</si>
  <si>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</si>
  <si>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</si>
  <si>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</si>
  <si>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</si>
  <si>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</si>
  <si>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</si>
  <si>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</si>
  <si>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</si>
  <si>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</si>
  <si>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</si>
  <si>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</si>
  <si>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</si>
  <si>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</si>
  <si>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</si>
  <si>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</si>
  <si>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</si>
  <si>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</si>
  <si>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</si>
  <si>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</si>
  <si>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</si>
  <si>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</si>
  <si>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</si>
  <si>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</si>
  <si>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</si>
  <si>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</si>
  <si>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</si>
  <si>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</si>
  <si>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</si>
  <si>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</si>
  <si>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Hrvatska zaklada za znanost</t>
  </si>
  <si>
    <t>52209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</si>
  <si>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</si>
  <si>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</si>
  <si>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</si>
  <si>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</si>
  <si>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</si>
  <si>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</si>
  <si>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A. RAČUN PRIHODA I RASHODA</t>
  </si>
  <si>
    <t>A1. PRIHODI POSLOVANJA I PRIHODI OD PRODAJE NEFINANCIJSKE IMOVINE</t>
  </si>
  <si>
    <t>Razred</t>
  </si>
  <si>
    <t>Skupina</t>
  </si>
  <si>
    <t>Izvor</t>
  </si>
  <si>
    <t>Naziv prihoda</t>
  </si>
  <si>
    <t>6XXX</t>
  </si>
  <si>
    <t>63YYY</t>
  </si>
  <si>
    <t>51</t>
  </si>
  <si>
    <t>Pomoći EU</t>
  </si>
  <si>
    <t>55</t>
  </si>
  <si>
    <t>Refundacije iz pomoći EU</t>
  </si>
  <si>
    <t>56</t>
  </si>
  <si>
    <t>Fondovi EU</t>
  </si>
  <si>
    <t>58</t>
  </si>
  <si>
    <t>Instrumenti EU nove generacije</t>
  </si>
  <si>
    <t>67YYY</t>
  </si>
  <si>
    <t>11</t>
  </si>
  <si>
    <t>Opći prihodi i primici</t>
  </si>
  <si>
    <t>12</t>
  </si>
  <si>
    <t>Sredstva učešća za pomoći</t>
  </si>
  <si>
    <t>A2. RASHODI POSLOVANJA I RASHODI ZA NABAVU NEFINANCIJSKE IMOVINE</t>
  </si>
  <si>
    <t>Naziv rashoda</t>
  </si>
  <si>
    <t>Razred stavke (E1)</t>
  </si>
  <si>
    <t>Skupina stavke (E2)</t>
  </si>
  <si>
    <t>Izvor (razina 2)</t>
  </si>
  <si>
    <t>Ukupni rezultat</t>
  </si>
  <si>
    <t>3</t>
  </si>
  <si>
    <t>Rashodi poslovanja</t>
  </si>
  <si>
    <t>Rezultat</t>
  </si>
  <si>
    <t>31</t>
  </si>
  <si>
    <t>Rashodi za zaposlene</t>
  </si>
  <si>
    <t>32</t>
  </si>
  <si>
    <t>Materijalni rashodi</t>
  </si>
  <si>
    <t>43</t>
  </si>
  <si>
    <t>Ostali prihodi za posebne namjene</t>
  </si>
  <si>
    <t>34</t>
  </si>
  <si>
    <t>Financijski rashodi</t>
  </si>
  <si>
    <t>35</t>
  </si>
  <si>
    <t>Subvencije</t>
  </si>
  <si>
    <t>36</t>
  </si>
  <si>
    <t>Pomoći dane u inozemstvo i unutar općeg proračuna</t>
  </si>
  <si>
    <t>38</t>
  </si>
  <si>
    <t>Ostali rashodi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</si>
  <si>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</si>
  <si>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</si>
  <si>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</si>
  <si>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</si>
  <si>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</si>
  <si>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</si>
  <si>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A3. RASHODI PREMA IZVORIMA FINANCIRANJA</t>
  </si>
  <si>
    <t>Brojčana oznaka i naziv</t>
  </si>
  <si>
    <t>Izvor sredstava</t>
  </si>
  <si>
    <t>1</t>
  </si>
  <si>
    <t>Prihodi za posebne namjene</t>
  </si>
  <si>
    <t>5</t>
  </si>
  <si>
    <t>Pomoći</t>
  </si>
  <si>
    <t>A4. RASHODI PREMA FUNKCIJSKOJ KLASIFIKACIJI</t>
  </si>
  <si>
    <t>Funkcijsko podr.</t>
  </si>
  <si>
    <t>GFS</t>
  </si>
  <si>
    <t>GFS Klasifikacija</t>
  </si>
  <si>
    <t>01</t>
  </si>
  <si>
    <t>Opće javne usluge</t>
  </si>
  <si>
    <t>015</t>
  </si>
  <si>
    <t>Istraživanje i razvoj: Opće javne usluge</t>
  </si>
  <si>
    <t>B. RAČUN FINANCIRANJA</t>
  </si>
  <si>
    <t xml:space="preserve">Naziv </t>
  </si>
  <si>
    <t>Primici od financijske imovine i zaduživanja</t>
  </si>
  <si>
    <t>Izdaci za financijsku imovinu i otplate zajmova</t>
  </si>
  <si>
    <t>II. POSEBNI DIO</t>
  </si>
  <si>
    <t>Šifra</t>
  </si>
  <si>
    <t>Naziv</t>
  </si>
  <si>
    <t>Prijedlog proračuna 
2023</t>
  </si>
  <si>
    <t>Projekcija 
proračuna
2024</t>
  </si>
  <si>
    <t>Projekcija
proračuna
2025</t>
  </si>
  <si>
    <t>Glava</t>
  </si>
  <si>
    <t>ZNANOST I TEHNOLOŠKI RAZVOJ</t>
  </si>
  <si>
    <t>3801</t>
  </si>
  <si>
    <t>ULAGANJE U ZNANSTVENO ISTRAŽIVAČKU DJELATNOST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</si>
  <si>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</si>
  <si>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</si>
  <si>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</si>
  <si>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</si>
  <si>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</si>
  <si>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</si>
  <si>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</si>
  <si>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</si>
  <si>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</si>
  <si>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</si>
  <si>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581</t>
  </si>
  <si>
    <t>Mehanizam za oporavak i otpornost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</si>
  <si>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</si>
  <si>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</si>
  <si>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</si>
  <si>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</si>
  <si>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</si>
  <si>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</si>
  <si>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</si>
  <si>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</si>
  <si>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</si>
  <si>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</si>
  <si>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</si>
  <si>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</si>
  <si>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</si>
  <si>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</si>
  <si>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</si>
  <si>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>OP UČINKOVITI LJUDSKI POTENCIJALI 2014.-2020., PRIORITET 3</t>
  </si>
  <si>
    <t>561</t>
  </si>
  <si>
    <t>Europski socijalni fond (ESF)</t>
  </si>
  <si>
    <t xml:space="preserve">UKUPNO </t>
  </si>
  <si>
    <t>Prihodi poslovanja</t>
  </si>
  <si>
    <t>Pomoći iz inozemstva (darovnice) i od subjekata unutar općeg proračuna</t>
  </si>
  <si>
    <t>Prihodi iz proračuna</t>
  </si>
  <si>
    <t>Prve Izmjene i dopune Plana za 2023.</t>
  </si>
  <si>
    <t>Ostvarenje/
izvršenje
I-VI/2023.</t>
  </si>
  <si>
    <t>Subvencije trgovačkim društvima, zadrugama, poljoprivrednicima i obrtnicima izvan javnog sektora</t>
  </si>
  <si>
    <t>Subvencije trgovačkim društvima i zadrugama izvan javnog sektora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</si>
  <si>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</si>
  <si>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</si>
  <si>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</si>
  <si>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381</t>
  </si>
  <si>
    <t>Tekuće donacije</t>
  </si>
  <si>
    <t>3811</t>
  </si>
  <si>
    <t>Tekuće donacije u novcu</t>
  </si>
  <si>
    <t xml:space="preserve">Subvencije trgovačkim društvima, zadrugama, poljoprivrednicima i obrtnicima iz EU sredstava </t>
  </si>
  <si>
    <t>321</t>
  </si>
  <si>
    <t>3211</t>
  </si>
  <si>
    <t>3212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</si>
  <si>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</si>
  <si>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</si>
  <si>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</si>
  <si>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</si>
  <si>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</si>
  <si>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</si>
  <si>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</si>
  <si>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</si>
  <si>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</si>
  <si>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</si>
  <si>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</si>
  <si>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</si>
  <si>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</si>
  <si>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</si>
  <si>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</si>
  <si>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</si>
  <si>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</t>
  </si>
  <si>
    <t>3291</t>
  </si>
  <si>
    <t>3293</t>
  </si>
  <si>
    <t>3294</t>
  </si>
  <si>
    <t>3299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</si>
  <si>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</si>
  <si>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</si>
  <si>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</si>
  <si>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</si>
  <si>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</si>
  <si>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</si>
  <si>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</si>
  <si>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</si>
  <si>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</si>
  <si>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</si>
  <si>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</si>
  <si>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</si>
  <si>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</si>
  <si>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</si>
  <si>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</si>
  <si>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</si>
  <si>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</si>
  <si>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</si>
  <si>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</si>
  <si>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</si>
  <si>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</si>
  <si>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Reprezentacija</t>
  </si>
  <si>
    <t>Članarine i norme</t>
  </si>
  <si>
    <t>Pristojbe i naknade</t>
  </si>
  <si>
    <t>311</t>
  </si>
  <si>
    <t>3111</t>
  </si>
  <si>
    <t>3113</t>
  </si>
  <si>
    <t>312</t>
  </si>
  <si>
    <t>3121</t>
  </si>
  <si>
    <t>313</t>
  </si>
  <si>
    <t>3132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</si>
  <si>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</si>
  <si>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</si>
  <si>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</si>
  <si>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</si>
  <si>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</si>
  <si>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</si>
  <si>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343</t>
  </si>
  <si>
    <t>3431</t>
  </si>
  <si>
    <t>3433</t>
  </si>
  <si>
    <t>Ostali financijski rashodi</t>
  </si>
  <si>
    <t>Bankarske usluge i usluge platnog prometa</t>
  </si>
  <si>
    <t>Zatezne kamate</t>
  </si>
  <si>
    <t>4124</t>
  </si>
  <si>
    <t>412</t>
  </si>
  <si>
    <t>Nematerijalna imovina</t>
  </si>
  <si>
    <t>Ostala prava</t>
  </si>
  <si>
    <t>4221</t>
  </si>
  <si>
    <t>Postrojenja i oprema</t>
  </si>
  <si>
    <t>Uredska oprema i namještaj</t>
  </si>
  <si>
    <t>632</t>
  </si>
  <si>
    <t>Pomoći od međunarodnih organizacija te institucija i tijela EU</t>
  </si>
  <si>
    <t>Tekuće pomoći od institucija i tijela  EU</t>
  </si>
  <si>
    <t>Prihodi iz nadležnog proračuna za financiranje redovne djelatnosti proračunskih korisnika</t>
  </si>
  <si>
    <t>Prihodi iz nadležnog proračuna za financiranje rashoda poslovanja</t>
  </si>
  <si>
    <t>Ostvarenje/
izvršenje
I-VI/2022.</t>
  </si>
  <si>
    <t>Izvorni plan za 2023.</t>
  </si>
  <si>
    <t>426</t>
  </si>
  <si>
    <t>Nematerijalna proizvedena imovina</t>
  </si>
  <si>
    <t>4262</t>
  </si>
  <si>
    <t>Ulaganja u računalne programe</t>
  </si>
  <si>
    <t>A578071</t>
  </si>
  <si>
    <t>OBZOR ERA-NET QUANTERA</t>
  </si>
  <si>
    <t>52</t>
  </si>
  <si>
    <t>Ostale pomoći i darovnice (Donos)</t>
  </si>
  <si>
    <t xml:space="preserve">        Ostali prihodi za posebne namjene</t>
  </si>
  <si>
    <t>Prihodi iz nadležnog proračuna za financiranje rashoda za nabavu nefinancijske imovine</t>
  </si>
  <si>
    <t>IZVJEŠTAJ O IZVRŠENJU FINANCIJSKOG PLANA ZA RAZDOBLJE OD 01.01.2023. DO 30.06.2023.</t>
  </si>
  <si>
    <t>6=5/2*100</t>
  </si>
  <si>
    <t>7=5/4*100</t>
  </si>
  <si>
    <t>Indeks</t>
  </si>
  <si>
    <t xml:space="preserve">Indeks </t>
  </si>
  <si>
    <t>9=8/5*100</t>
  </si>
  <si>
    <t>10=8/7*100</t>
  </si>
  <si>
    <t>7=6/3*100</t>
  </si>
  <si>
    <t>8=6/5*100</t>
  </si>
  <si>
    <t>-</t>
  </si>
  <si>
    <t>Upravitelj Zaklade</t>
  </si>
  <si>
    <t>prof. dr. sc. Ozren Polašek</t>
  </si>
  <si>
    <t>52209 HRVATSKA ZAKLADA ZA ZNANOST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</si>
</sst>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&quot;Yes&quot;;&quot;Yes&quot;;&quot;No&quot;"/>
    <numFmt numFmtId="186" formatCode="&quot;On&quot;;&quot;On&quot;;&quot;Off&quot;"/>
    <numFmt numFmtId="187" formatCode="[$€-2]\ #,##0.00_);[Red]\([$€-2]\ #,##0.00\)"/>
    <numFmt numFmtId="188" formatCode="#,##0_ ;[Red]\-#,##0\ "/>
    <numFmt numFmtId="189" formatCode="#,##0.00\ &quot;kn&quot;"/>
  </numFmts>
  <fonts count="80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b/>
      <sz val="10"/>
      <color indexed="44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MS Sans Serif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8"/>
      <name val="Times New Roman"/>
      <family val="1"/>
    </font>
    <font>
      <b/>
      <sz val="10"/>
      <color indexed="44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indexed="14"/>
      <name val="Times New Roman"/>
      <family val="1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1"/>
      <color indexed="14"/>
      <name val="Times New Roman"/>
      <family val="1"/>
    </font>
    <font>
      <i/>
      <sz val="11"/>
      <color indexed="14"/>
      <name val="Times New Roman"/>
      <family val="1"/>
    </font>
    <font>
      <sz val="11"/>
      <color indexed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48"/>
      </left>
      <right style="thin"/>
      <top style="thin">
        <color indexed="48"/>
      </top>
      <bottom style="thin">
        <color indexed="4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22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44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33" fillId="45" borderId="7" applyNumberFormat="0" applyProtection="0">
      <alignment vertical="center"/>
    </xf>
    <xf numFmtId="4" fontId="37" fillId="46" borderId="8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4" fontId="37" fillId="46" borderId="8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24" fillId="48" borderId="7" applyNumberFormat="0" applyProtection="0">
      <alignment horizontal="left" vertical="center" indent="1"/>
    </xf>
    <xf numFmtId="4" fontId="37" fillId="49" borderId="0" applyNumberFormat="0" applyProtection="0">
      <alignment horizontal="left" vertical="center" indent="1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9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1" applyNumberFormat="0" applyProtection="0">
      <alignment horizontal="right" vertical="center"/>
    </xf>
    <xf numFmtId="4" fontId="0" fillId="57" borderId="1" applyNumberFormat="0" applyProtection="0">
      <alignment horizontal="right" vertical="center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1" fillId="60" borderId="9" applyNumberFormat="0" applyProtection="0">
      <alignment horizontal="left" vertical="center" indent="1"/>
    </xf>
    <xf numFmtId="4" fontId="0" fillId="49" borderId="1" applyNumberFormat="0" applyProtection="0">
      <alignment horizontal="right" vertical="center"/>
    </xf>
    <xf numFmtId="0" fontId="39" fillId="48" borderId="7" applyNumberFormat="0" applyProtection="0">
      <alignment horizontal="center" vertical="center"/>
    </xf>
    <xf numFmtId="4" fontId="37" fillId="49" borderId="8" applyNumberFormat="0" applyProtection="0">
      <alignment horizontal="center" vertical="top"/>
    </xf>
    <xf numFmtId="4" fontId="0" fillId="61" borderId="9" applyNumberFormat="0" applyProtection="0">
      <alignment horizontal="left" vertical="center" indent="1"/>
    </xf>
    <xf numFmtId="4" fontId="0" fillId="61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4" fontId="0" fillId="49" borderId="9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60" borderId="8" applyNumberFormat="0" applyProtection="0">
      <alignment horizontal="left" vertical="center" indent="1"/>
    </xf>
    <xf numFmtId="0" fontId="0" fillId="60" borderId="8" applyNumberFormat="0" applyProtection="0">
      <alignment horizontal="left" vertical="top" indent="1"/>
    </xf>
    <xf numFmtId="0" fontId="0" fillId="63" borderId="1" applyNumberFormat="0" applyProtection="0">
      <alignment horizontal="left" vertical="center" indent="1"/>
    </xf>
    <xf numFmtId="0" fontId="0" fillId="63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49" borderId="8" applyNumberFormat="0" applyProtection="0">
      <alignment horizontal="left" vertical="center" indent="1"/>
    </xf>
    <xf numFmtId="0" fontId="0" fillId="49" borderId="8" applyNumberFormat="0" applyProtection="0">
      <alignment horizontal="left" vertical="top" indent="1"/>
    </xf>
    <xf numFmtId="0" fontId="0" fillId="48" borderId="1" applyNumberFormat="0" applyProtection="0">
      <alignment horizontal="left" vertical="center" indent="1"/>
    </xf>
    <xf numFmtId="0" fontId="0" fillId="48" borderId="1" applyNumberFormat="0" applyProtection="0">
      <alignment horizontal="left" vertical="center" indent="1"/>
    </xf>
    <xf numFmtId="0" fontId="36" fillId="0" borderId="7" applyNumberFormat="0" applyProtection="0">
      <alignment horizontal="left" vertical="center" wrapText="1"/>
    </xf>
    <xf numFmtId="0" fontId="24" fillId="48" borderId="8" applyNumberFormat="0" applyProtection="0">
      <alignment horizontal="left" vertical="center" indent="1"/>
    </xf>
    <xf numFmtId="0" fontId="0" fillId="48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1" fillId="61" borderId="8" applyNumberFormat="0" applyProtection="0">
      <alignment horizontal="left" vertical="center" indent="1"/>
    </xf>
    <xf numFmtId="0" fontId="0" fillId="61" borderId="8" applyNumberFormat="0" applyProtection="0">
      <alignment horizontal="left" vertical="top" indent="1"/>
    </xf>
    <xf numFmtId="0" fontId="0" fillId="64" borderId="10" applyNumberFormat="0">
      <alignment/>
      <protection locked="0"/>
    </xf>
    <xf numFmtId="0" fontId="4" fillId="60" borderId="11" applyBorder="0">
      <alignment/>
      <protection/>
    </xf>
    <xf numFmtId="4" fontId="5" fillId="46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46" borderId="13" applyNumberFormat="0" applyProtection="0">
      <alignment vertical="center"/>
    </xf>
    <xf numFmtId="4" fontId="5" fillId="62" borderId="8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41" fillId="0" borderId="7" applyNumberFormat="0" applyProtection="0">
      <alignment horizontal="right" vertical="center"/>
    </xf>
    <xf numFmtId="4" fontId="33" fillId="61" borderId="8" applyNumberFormat="0" applyProtection="0">
      <alignment horizontal="right" vertical="center"/>
    </xf>
    <xf numFmtId="4" fontId="23" fillId="64" borderId="1" applyNumberFormat="0" applyProtection="0">
      <alignment horizontal="right" vertical="center"/>
    </xf>
    <xf numFmtId="4" fontId="0" fillId="47" borderId="1" applyNumberFormat="0" applyProtection="0">
      <alignment horizontal="left" vertical="center" indent="1"/>
    </xf>
    <xf numFmtId="4" fontId="0" fillId="47" borderId="1" applyNumberFormat="0" applyProtection="0">
      <alignment horizontal="left" vertical="center" indent="1"/>
    </xf>
    <xf numFmtId="0" fontId="34" fillId="65" borderId="7" applyNumberFormat="0" applyProtection="0">
      <alignment horizontal="left" vertical="center" indent="1"/>
    </xf>
    <xf numFmtId="4" fontId="33" fillId="49" borderId="8" applyNumberFormat="0" applyProtection="0">
      <alignment horizontal="left" vertical="center" indent="1"/>
    </xf>
    <xf numFmtId="0" fontId="5" fillId="49" borderId="8" applyNumberFormat="0" applyProtection="0">
      <alignment horizontal="left" vertical="top" indent="1"/>
    </xf>
    <xf numFmtId="4" fontId="7" fillId="66" borderId="9" applyNumberFormat="0" applyProtection="0">
      <alignment horizontal="left" vertical="center" indent="1"/>
    </xf>
    <xf numFmtId="4" fontId="7" fillId="66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7" borderId="13">
      <alignment/>
      <protection/>
    </xf>
    <xf numFmtId="4" fontId="8" fillId="64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2">
    <xf numFmtId="0" fontId="0" fillId="2" borderId="0" xfId="0" applyAlignment="1">
      <alignment/>
    </xf>
    <xf numFmtId="0" fontId="24" fillId="68" borderId="0" xfId="0" applyFont="1" applyFill="1" applyAlignment="1">
      <alignment/>
    </xf>
    <xf numFmtId="0" fontId="0" fillId="2" borderId="0" xfId="0" applyFont="1" applyAlignment="1">
      <alignment/>
    </xf>
    <xf numFmtId="0" fontId="0" fillId="64" borderId="15" xfId="0" applyFill="1" applyBorder="1" applyAlignment="1">
      <alignment/>
    </xf>
    <xf numFmtId="3" fontId="0" fillId="0" borderId="1" xfId="208" applyNumberFormat="1">
      <alignment horizontal="right" vertical="center"/>
    </xf>
    <xf numFmtId="0" fontId="0" fillId="62" borderId="1" xfId="181" applyAlignment="1" quotePrefix="1">
      <alignment horizontal="left" vertical="center" indent="2"/>
    </xf>
    <xf numFmtId="0" fontId="0" fillId="2" borderId="0" xfId="0" applyAlignment="1" quotePrefix="1">
      <alignment/>
    </xf>
    <xf numFmtId="0" fontId="0" fillId="60" borderId="8" xfId="185" applyAlignment="1" quotePrefix="1">
      <alignment horizontal="left" vertical="top" wrapText="1" indent="1"/>
    </xf>
    <xf numFmtId="4" fontId="0" fillId="2" borderId="0" xfId="0" applyNumberFormat="1" applyAlignment="1">
      <alignment/>
    </xf>
    <xf numFmtId="174" fontId="0" fillId="0" borderId="1" xfId="208" applyNumberFormat="1">
      <alignment horizontal="right" vertical="center"/>
    </xf>
    <xf numFmtId="0" fontId="0" fillId="47" borderId="1" xfId="155" applyNumberFormat="1" quotePrefix="1">
      <alignment horizontal="left" vertical="center" indent="1"/>
    </xf>
    <xf numFmtId="0" fontId="0" fillId="49" borderId="1" xfId="174" applyNumberFormat="1" quotePrefix="1">
      <alignment horizontal="right" vertical="center"/>
    </xf>
    <xf numFmtId="0" fontId="1" fillId="69" borderId="0" xfId="129" applyFill="1">
      <alignment/>
      <protection/>
    </xf>
    <xf numFmtId="49" fontId="34" fillId="69" borderId="0" xfId="134" applyNumberFormat="1" applyFont="1" applyFill="1">
      <alignment/>
      <protection/>
    </xf>
    <xf numFmtId="0" fontId="34" fillId="69" borderId="0" xfId="134" applyFont="1" applyFill="1" applyAlignment="1">
      <alignment wrapText="1"/>
      <protection/>
    </xf>
    <xf numFmtId="3" fontId="27" fillId="69" borderId="0" xfId="134" applyNumberFormat="1" applyFont="1" applyFill="1">
      <alignment/>
      <protection/>
    </xf>
    <xf numFmtId="3" fontId="1" fillId="69" borderId="0" xfId="129" applyNumberFormat="1" applyFill="1">
      <alignment/>
      <protection/>
    </xf>
    <xf numFmtId="0" fontId="1" fillId="69" borderId="0" xfId="129" applyFill="1" applyBorder="1">
      <alignment/>
      <protection/>
    </xf>
    <xf numFmtId="0" fontId="37" fillId="69" borderId="0" xfId="158" applyNumberFormat="1" applyFill="1" applyBorder="1" quotePrefix="1">
      <alignment horizontal="left" vertical="center" indent="1"/>
    </xf>
    <xf numFmtId="0" fontId="37" fillId="69" borderId="0" xfId="176" applyNumberFormat="1" applyFill="1" applyBorder="1" quotePrefix="1">
      <alignment horizontal="center" vertical="top"/>
    </xf>
    <xf numFmtId="0" fontId="26" fillId="69" borderId="0" xfId="129" applyFont="1" applyFill="1" applyBorder="1">
      <alignment/>
      <protection/>
    </xf>
    <xf numFmtId="0" fontId="47" fillId="69" borderId="0" xfId="129" applyFont="1" applyFill="1" applyBorder="1">
      <alignment/>
      <protection/>
    </xf>
    <xf numFmtId="0" fontId="27" fillId="69" borderId="0" xfId="129" applyFont="1" applyFill="1" applyBorder="1">
      <alignment/>
      <protection/>
    </xf>
    <xf numFmtId="3" fontId="26" fillId="69" borderId="0" xfId="129" applyNumberFormat="1" applyFont="1" applyFill="1" applyBorder="1">
      <alignment/>
      <protection/>
    </xf>
    <xf numFmtId="3" fontId="26" fillId="69" borderId="0" xfId="129" applyNumberFormat="1" applyFont="1" applyFill="1">
      <alignment/>
      <protection/>
    </xf>
    <xf numFmtId="0" fontId="26" fillId="69" borderId="0" xfId="129" applyFont="1" applyFill="1">
      <alignment/>
      <protection/>
    </xf>
    <xf numFmtId="3" fontId="47" fillId="69" borderId="0" xfId="129" applyNumberFormat="1" applyFont="1" applyFill="1" applyBorder="1">
      <alignment/>
      <protection/>
    </xf>
    <xf numFmtId="3" fontId="47" fillId="69" borderId="0" xfId="129" applyNumberFormat="1" applyFont="1" applyFill="1">
      <alignment/>
      <protection/>
    </xf>
    <xf numFmtId="0" fontId="47" fillId="69" borderId="0" xfId="129" applyFont="1" applyFill="1">
      <alignment/>
      <protection/>
    </xf>
    <xf numFmtId="3" fontId="27" fillId="69" borderId="0" xfId="129" applyNumberFormat="1" applyFont="1" applyFill="1">
      <alignment/>
      <protection/>
    </xf>
    <xf numFmtId="0" fontId="27" fillId="69" borderId="0" xfId="129" applyFont="1" applyFill="1">
      <alignment/>
      <protection/>
    </xf>
    <xf numFmtId="0" fontId="27" fillId="69" borderId="0" xfId="134" applyFont="1" applyFill="1">
      <alignment/>
      <protection/>
    </xf>
    <xf numFmtId="0" fontId="27" fillId="69" borderId="0" xfId="134" applyFont="1" applyFill="1" applyAlignment="1">
      <alignment wrapText="1"/>
      <protection/>
    </xf>
    <xf numFmtId="4" fontId="27" fillId="69" borderId="0" xfId="134" applyNumberFormat="1" applyFont="1" applyFill="1">
      <alignment/>
      <protection/>
    </xf>
    <xf numFmtId="0" fontId="26" fillId="69" borderId="0" xfId="129" applyFont="1" applyFill="1">
      <alignment/>
      <protection/>
    </xf>
    <xf numFmtId="3" fontId="45" fillId="69" borderId="0" xfId="129" applyNumberFormat="1" applyFont="1" applyFill="1">
      <alignment/>
      <protection/>
    </xf>
    <xf numFmtId="0" fontId="45" fillId="69" borderId="0" xfId="129" applyFont="1" applyFill="1">
      <alignment/>
      <protection/>
    </xf>
    <xf numFmtId="0" fontId="46" fillId="69" borderId="0" xfId="129" applyFont="1" applyFill="1">
      <alignment/>
      <protection/>
    </xf>
    <xf numFmtId="3" fontId="45" fillId="69" borderId="0" xfId="129" applyNumberFormat="1" applyFont="1" applyFill="1" applyBorder="1">
      <alignment/>
      <protection/>
    </xf>
    <xf numFmtId="0" fontId="45" fillId="69" borderId="0" xfId="129" applyFont="1" applyFill="1" applyBorder="1">
      <alignment/>
      <protection/>
    </xf>
    <xf numFmtId="0" fontId="45" fillId="69" borderId="0" xfId="129" applyFont="1" applyFill="1">
      <alignment/>
      <protection/>
    </xf>
    <xf numFmtId="4" fontId="27" fillId="69" borderId="0" xfId="129" applyNumberFormat="1" applyFont="1" applyFill="1">
      <alignment/>
      <protection/>
    </xf>
    <xf numFmtId="0" fontId="34" fillId="69" borderId="0" xfId="129" applyFont="1" applyFill="1">
      <alignment/>
      <protection/>
    </xf>
    <xf numFmtId="0" fontId="28" fillId="69" borderId="0" xfId="141" applyFont="1" applyFill="1" applyAlignment="1">
      <alignment horizontal="left" vertical="center"/>
      <protection/>
    </xf>
    <xf numFmtId="0" fontId="30" fillId="69" borderId="0" xfId="141" applyFont="1" applyFill="1" applyAlignment="1">
      <alignment/>
      <protection/>
    </xf>
    <xf numFmtId="0" fontId="34" fillId="69" borderId="0" xfId="129" applyFont="1" applyFill="1" applyAlignment="1">
      <alignment/>
      <protection/>
    </xf>
    <xf numFmtId="0" fontId="34" fillId="69" borderId="0" xfId="129" applyFont="1" applyFill="1" applyProtection="1">
      <alignment/>
      <protection locked="0"/>
    </xf>
    <xf numFmtId="0" fontId="34" fillId="69" borderId="0" xfId="129" applyFont="1" applyFill="1" applyProtection="1" quotePrefix="1">
      <alignment/>
      <protection locked="0"/>
    </xf>
    <xf numFmtId="0" fontId="34" fillId="69" borderId="0" xfId="129" applyFont="1" applyFill="1" applyAlignment="1">
      <alignment horizontal="center" vertical="center"/>
      <protection/>
    </xf>
    <xf numFmtId="0" fontId="32" fillId="69" borderId="0" xfId="129" applyFont="1" applyFill="1" applyAlignment="1">
      <alignment horizontal="center" vertical="center"/>
      <protection/>
    </xf>
    <xf numFmtId="0" fontId="34" fillId="69" borderId="0" xfId="129" applyFont="1" applyFill="1" applyBorder="1">
      <alignment/>
      <protection/>
    </xf>
    <xf numFmtId="0" fontId="40" fillId="69" borderId="0" xfId="129" applyFont="1" applyFill="1" applyBorder="1">
      <alignment/>
      <protection/>
    </xf>
    <xf numFmtId="0" fontId="24" fillId="69" borderId="0" xfId="129" applyFont="1" applyFill="1" applyBorder="1">
      <alignment/>
      <protection/>
    </xf>
    <xf numFmtId="0" fontId="36" fillId="69" borderId="0" xfId="129" applyFont="1" applyFill="1" applyBorder="1">
      <alignment/>
      <protection/>
    </xf>
    <xf numFmtId="0" fontId="36" fillId="69" borderId="0" xfId="129" applyFont="1" applyFill="1">
      <alignment/>
      <protection/>
    </xf>
    <xf numFmtId="0" fontId="38" fillId="69" borderId="0" xfId="129" applyFont="1" applyFill="1" applyBorder="1">
      <alignment/>
      <protection/>
    </xf>
    <xf numFmtId="0" fontId="34" fillId="69" borderId="0" xfId="129" applyFont="1" applyFill="1" applyAlignment="1">
      <alignment wrapText="1"/>
      <protection/>
    </xf>
    <xf numFmtId="0" fontId="27" fillId="69" borderId="0" xfId="128" applyFont="1" applyFill="1" applyAlignment="1">
      <alignment vertical="center"/>
      <protection/>
    </xf>
    <xf numFmtId="0" fontId="30" fillId="69" borderId="0" xfId="128" applyFont="1" applyFill="1" applyAlignment="1">
      <alignment horizontal="left" vertical="center"/>
      <protection/>
    </xf>
    <xf numFmtId="3" fontId="30" fillId="69" borderId="0" xfId="128" applyNumberFormat="1" applyFont="1" applyFill="1" applyAlignment="1">
      <alignment horizontal="left" vertical="center"/>
      <protection/>
    </xf>
    <xf numFmtId="0" fontId="30" fillId="69" borderId="0" xfId="128" applyFont="1" applyFill="1" applyAlignment="1">
      <alignment vertical="center"/>
      <protection/>
    </xf>
    <xf numFmtId="0" fontId="29" fillId="69" borderId="0" xfId="128" applyFont="1" applyFill="1" applyAlignment="1">
      <alignment vertical="center"/>
      <protection/>
    </xf>
    <xf numFmtId="3" fontId="27" fillId="69" borderId="0" xfId="128" applyNumberFormat="1" applyFont="1" applyFill="1" applyAlignment="1">
      <alignment vertical="center"/>
      <protection/>
    </xf>
    <xf numFmtId="0" fontId="28" fillId="69" borderId="0" xfId="128" applyFont="1" applyFill="1" applyAlignment="1">
      <alignment horizontal="center" vertical="center"/>
      <protection/>
    </xf>
    <xf numFmtId="3" fontId="28" fillId="69" borderId="0" xfId="128" applyNumberFormat="1" applyFont="1" applyFill="1" applyAlignment="1">
      <alignment horizontal="center" vertical="center"/>
      <protection/>
    </xf>
    <xf numFmtId="0" fontId="31" fillId="69" borderId="0" xfId="128" applyFont="1" applyFill="1" applyAlignment="1">
      <alignment vertical="center"/>
      <protection/>
    </xf>
    <xf numFmtId="0" fontId="27" fillId="69" borderId="0" xfId="128" applyFont="1" applyFill="1" applyAlignment="1">
      <alignment horizontal="justify" vertical="center"/>
      <protection/>
    </xf>
    <xf numFmtId="3" fontId="27" fillId="69" borderId="0" xfId="128" applyNumberFormat="1" applyFont="1" applyFill="1" applyAlignment="1">
      <alignment horizontal="justify" vertical="center"/>
      <protection/>
    </xf>
    <xf numFmtId="0" fontId="32" fillId="69" borderId="0" xfId="128" applyFont="1" applyFill="1" applyAlignment="1">
      <alignment horizontal="center" vertical="center"/>
      <protection/>
    </xf>
    <xf numFmtId="0" fontId="26" fillId="69" borderId="13" xfId="128" applyFont="1" applyFill="1" applyBorder="1" applyAlignment="1">
      <alignment horizontal="left" vertical="center" wrapText="1"/>
      <protection/>
    </xf>
    <xf numFmtId="0" fontId="26" fillId="69" borderId="13" xfId="128" applyFont="1" applyFill="1" applyBorder="1" applyAlignment="1" quotePrefix="1">
      <alignment horizontal="left" vertical="center" wrapText="1"/>
      <protection/>
    </xf>
    <xf numFmtId="0" fontId="26" fillId="69" borderId="0" xfId="128" applyFont="1" applyFill="1" applyAlignment="1">
      <alignment vertical="center"/>
      <protection/>
    </xf>
    <xf numFmtId="4" fontId="26" fillId="69" borderId="0" xfId="128" applyNumberFormat="1" applyFont="1" applyFill="1" applyAlignment="1">
      <alignment horizontal="left" vertical="center"/>
      <protection/>
    </xf>
    <xf numFmtId="0" fontId="26" fillId="70" borderId="13" xfId="128" applyFont="1" applyFill="1" applyBorder="1" applyAlignment="1">
      <alignment horizontal="justify" vertical="center"/>
      <protection/>
    </xf>
    <xf numFmtId="3" fontId="26" fillId="70" borderId="13" xfId="128" applyNumberFormat="1" applyFont="1" applyFill="1" applyBorder="1" applyAlignment="1">
      <alignment horizontal="center" vertical="center" wrapText="1"/>
      <protection/>
    </xf>
    <xf numFmtId="0" fontId="34" fillId="69" borderId="0" xfId="128" applyFont="1" applyFill="1" applyAlignment="1">
      <alignment vertical="center"/>
      <protection/>
    </xf>
    <xf numFmtId="4" fontId="26" fillId="69" borderId="0" xfId="128" applyNumberFormat="1" applyFont="1" applyFill="1" applyAlignment="1">
      <alignment horizontal="justify" vertical="center"/>
      <protection/>
    </xf>
    <xf numFmtId="0" fontId="32" fillId="69" borderId="0" xfId="128" applyFont="1" applyFill="1" applyAlignment="1">
      <alignment vertical="center"/>
      <protection/>
    </xf>
    <xf numFmtId="3" fontId="49" fillId="69" borderId="13" xfId="127" applyNumberFormat="1" applyFont="1" applyFill="1" applyBorder="1" applyAlignment="1">
      <alignment horizontal="right" vertical="center"/>
      <protection/>
    </xf>
    <xf numFmtId="180" fontId="26" fillId="69" borderId="0" xfId="128" applyNumberFormat="1" applyFont="1" applyFill="1" applyAlignment="1">
      <alignment horizontal="center" vertical="center"/>
      <protection/>
    </xf>
    <xf numFmtId="180" fontId="27" fillId="69" borderId="0" xfId="128" applyNumberFormat="1" applyFont="1" applyFill="1" applyAlignment="1">
      <alignment vertical="center"/>
      <protection/>
    </xf>
    <xf numFmtId="3" fontId="29" fillId="69" borderId="0" xfId="128" applyNumberFormat="1" applyFont="1" applyFill="1" applyAlignment="1">
      <alignment vertical="center"/>
      <protection/>
    </xf>
    <xf numFmtId="3" fontId="34" fillId="69" borderId="0" xfId="128" applyNumberFormat="1" applyFont="1" applyFill="1" applyAlignment="1">
      <alignment vertical="center"/>
      <protection/>
    </xf>
    <xf numFmtId="3" fontId="26" fillId="70" borderId="16" xfId="129" applyNumberFormat="1" applyFont="1" applyFill="1" applyBorder="1" applyAlignment="1">
      <alignment horizontal="center" vertical="center" wrapText="1"/>
      <protection/>
    </xf>
    <xf numFmtId="3" fontId="26" fillId="70" borderId="17" xfId="129" applyNumberFormat="1" applyFont="1" applyFill="1" applyBorder="1" applyAlignment="1">
      <alignment horizontal="center" vertical="center" wrapText="1"/>
      <protection/>
    </xf>
    <xf numFmtId="3" fontId="26" fillId="70" borderId="17" xfId="157" applyNumberFormat="1" applyFont="1" applyFill="1" applyBorder="1" applyAlignment="1">
      <alignment horizontal="center" vertical="center" wrapText="1"/>
    </xf>
    <xf numFmtId="3" fontId="26" fillId="70" borderId="18" xfId="157" applyNumberFormat="1" applyFont="1" applyFill="1" applyBorder="1" applyAlignment="1">
      <alignment horizontal="center" vertical="center" wrapText="1"/>
    </xf>
    <xf numFmtId="0" fontId="33" fillId="69" borderId="8" xfId="215" applyNumberFormat="1" applyFill="1" applyBorder="1" applyAlignment="1" quotePrefix="1">
      <alignment horizontal="left" vertical="center" wrapText="1" indent="1"/>
    </xf>
    <xf numFmtId="0" fontId="33" fillId="69" borderId="19" xfId="215" applyNumberFormat="1" applyFill="1" applyBorder="1" applyAlignment="1" quotePrefix="1">
      <alignment horizontal="left" vertical="center" wrapText="1" indent="1"/>
    </xf>
    <xf numFmtId="0" fontId="37" fillId="69" borderId="20" xfId="176" applyNumberFormat="1" applyFill="1" applyBorder="1" quotePrefix="1">
      <alignment horizontal="center" vertical="top"/>
    </xf>
    <xf numFmtId="3" fontId="36" fillId="69" borderId="21" xfId="129" applyNumberFormat="1" applyFont="1" applyFill="1" applyBorder="1" applyAlignment="1">
      <alignment vertical="top" wrapText="1"/>
      <protection/>
    </xf>
    <xf numFmtId="3" fontId="38" fillId="69" borderId="22" xfId="129" applyNumberFormat="1" applyFont="1" applyFill="1" applyBorder="1" applyAlignment="1" quotePrefix="1">
      <alignment vertical="top" wrapText="1"/>
      <protection/>
    </xf>
    <xf numFmtId="3" fontId="38" fillId="69" borderId="23" xfId="129" applyNumberFormat="1" applyFont="1" applyFill="1" applyBorder="1" applyAlignment="1">
      <alignment vertical="top" wrapText="1"/>
      <protection/>
    </xf>
    <xf numFmtId="0" fontId="36" fillId="69" borderId="23" xfId="183" applyFont="1" applyFill="1" applyBorder="1" applyAlignment="1" quotePrefix="1">
      <alignment horizontal="left" vertical="center" wrapText="1" indent="2"/>
    </xf>
    <xf numFmtId="0" fontId="36" fillId="69" borderId="23" xfId="188" applyFont="1" applyFill="1" applyBorder="1" applyAlignment="1" quotePrefix="1">
      <alignment horizontal="left" vertical="center" wrapText="1" indent="3"/>
    </xf>
    <xf numFmtId="0" fontId="38" fillId="69" borderId="23" xfId="193" applyFont="1" applyFill="1" applyBorder="1" applyAlignment="1" quotePrefix="1">
      <alignment horizontal="left" vertical="center" wrapText="1" indent="4"/>
    </xf>
    <xf numFmtId="0" fontId="38" fillId="69" borderId="23" xfId="193" applyFont="1" applyFill="1" applyBorder="1" quotePrefix="1">
      <alignment horizontal="left" vertical="center" wrapText="1"/>
    </xf>
    <xf numFmtId="3" fontId="42" fillId="69" borderId="23" xfId="209" applyNumberFormat="1" applyFont="1" applyFill="1" applyBorder="1">
      <alignment horizontal="right" vertical="center"/>
    </xf>
    <xf numFmtId="0" fontId="36" fillId="69" borderId="21" xfId="0" applyFont="1" applyFill="1" applyBorder="1" applyAlignment="1">
      <alignment vertical="top" wrapText="1"/>
    </xf>
    <xf numFmtId="0" fontId="36" fillId="69" borderId="22" xfId="0" applyFont="1" applyFill="1" applyBorder="1" applyAlignment="1" quotePrefix="1">
      <alignment vertical="top" wrapText="1"/>
    </xf>
    <xf numFmtId="0" fontId="36" fillId="69" borderId="23" xfId="0" applyFont="1" applyFill="1" applyBorder="1" applyAlignment="1">
      <alignment vertical="top" wrapText="1"/>
    </xf>
    <xf numFmtId="0" fontId="36" fillId="69" borderId="23" xfId="214" applyFont="1" applyFill="1" applyBorder="1" quotePrefix="1">
      <alignment horizontal="left" vertical="center" indent="1"/>
    </xf>
    <xf numFmtId="0" fontId="38" fillId="69" borderId="22" xfId="0" applyFont="1" applyFill="1" applyBorder="1" applyAlignment="1" quotePrefix="1">
      <alignment vertical="top" wrapText="1"/>
    </xf>
    <xf numFmtId="0" fontId="38" fillId="69" borderId="23" xfId="0" applyFont="1" applyFill="1" applyBorder="1" applyAlignment="1">
      <alignment vertical="top" wrapText="1"/>
    </xf>
    <xf numFmtId="0" fontId="38" fillId="69" borderId="23" xfId="214" applyFont="1" applyFill="1" applyBorder="1" quotePrefix="1">
      <alignment horizontal="left" vertical="center" indent="1"/>
    </xf>
    <xf numFmtId="0" fontId="26" fillId="69" borderId="24" xfId="129" applyFont="1" applyFill="1" applyBorder="1">
      <alignment/>
      <protection/>
    </xf>
    <xf numFmtId="0" fontId="26" fillId="69" borderId="21" xfId="129" applyFont="1" applyFill="1" applyBorder="1">
      <alignment/>
      <protection/>
    </xf>
    <xf numFmtId="0" fontId="43" fillId="69" borderId="22" xfId="158" applyNumberFormat="1" applyFont="1" applyFill="1" applyBorder="1" quotePrefix="1">
      <alignment horizontal="left" vertical="center" indent="1"/>
    </xf>
    <xf numFmtId="0" fontId="43" fillId="69" borderId="23" xfId="158" applyNumberFormat="1" applyFont="1" applyFill="1" applyBorder="1" quotePrefix="1">
      <alignment horizontal="left" vertical="center" indent="1"/>
    </xf>
    <xf numFmtId="0" fontId="43" fillId="69" borderId="22" xfId="153" applyNumberFormat="1" applyFont="1" applyFill="1" applyBorder="1" quotePrefix="1">
      <alignment horizontal="left" vertical="center" indent="1"/>
    </xf>
    <xf numFmtId="0" fontId="43" fillId="69" borderId="23" xfId="153" applyNumberFormat="1" applyFont="1" applyFill="1" applyBorder="1" quotePrefix="1">
      <alignment horizontal="left" vertical="center" indent="1"/>
    </xf>
    <xf numFmtId="0" fontId="26" fillId="69" borderId="22" xfId="184" applyFont="1" applyFill="1" applyBorder="1" applyAlignment="1" quotePrefix="1">
      <alignment horizontal="left" vertical="center" indent="2"/>
    </xf>
    <xf numFmtId="0" fontId="26" fillId="69" borderId="23" xfId="184" applyFont="1" applyFill="1" applyBorder="1" quotePrefix="1">
      <alignment horizontal="left" vertical="center" indent="1"/>
    </xf>
    <xf numFmtId="0" fontId="47" fillId="69" borderId="22" xfId="189" applyFont="1" applyFill="1" applyBorder="1" applyAlignment="1" quotePrefix="1">
      <alignment horizontal="left" vertical="center" indent="3"/>
    </xf>
    <xf numFmtId="0" fontId="47" fillId="69" borderId="23" xfId="189" applyFont="1" applyFill="1" applyBorder="1" quotePrefix="1">
      <alignment horizontal="left" vertical="center" indent="1"/>
    </xf>
    <xf numFmtId="0" fontId="47" fillId="69" borderId="25" xfId="189" applyFont="1" applyFill="1" applyBorder="1" applyAlignment="1" quotePrefix="1">
      <alignment horizontal="left" vertical="center" indent="3"/>
    </xf>
    <xf numFmtId="0" fontId="47" fillId="69" borderId="26" xfId="189" applyFont="1" applyFill="1" applyBorder="1" quotePrefix="1">
      <alignment horizontal="left" vertical="center" indent="1"/>
    </xf>
    <xf numFmtId="0" fontId="24" fillId="69" borderId="24" xfId="0" applyNumberFormat="1" applyFont="1" applyFill="1" applyBorder="1" applyAlignment="1" applyProtection="1">
      <alignment horizontal="left" vertical="center" wrapText="1"/>
      <protection/>
    </xf>
    <xf numFmtId="0" fontId="24" fillId="69" borderId="21" xfId="0" applyNumberFormat="1" applyFont="1" applyFill="1" applyBorder="1" applyAlignment="1" applyProtection="1">
      <alignment horizontal="left" vertical="center" wrapText="1"/>
      <protection/>
    </xf>
    <xf numFmtId="0" fontId="47" fillId="69" borderId="23" xfId="198" applyFont="1" applyFill="1" applyBorder="1" quotePrefix="1">
      <alignment horizontal="left" vertical="center" indent="1"/>
    </xf>
    <xf numFmtId="0" fontId="28" fillId="69" borderId="0" xfId="128" applyFont="1" applyFill="1" applyAlignment="1">
      <alignment horizontal="center" vertical="center"/>
      <protection/>
    </xf>
    <xf numFmtId="0" fontId="34" fillId="69" borderId="23" xfId="0" applyFont="1" applyFill="1" applyBorder="1" applyAlignment="1">
      <alignment vertical="top" wrapText="1"/>
    </xf>
    <xf numFmtId="0" fontId="34" fillId="69" borderId="23" xfId="0" applyFont="1" applyFill="1" applyBorder="1" applyAlignment="1">
      <alignment horizontal="left" vertical="top" wrapText="1" indent="1"/>
    </xf>
    <xf numFmtId="0" fontId="34" fillId="69" borderId="23" xfId="0" applyFont="1" applyFill="1" applyBorder="1" applyAlignment="1">
      <alignment horizontal="left" vertical="top" wrapText="1" indent="2"/>
    </xf>
    <xf numFmtId="0" fontId="51" fillId="69" borderId="23" xfId="0" applyFont="1" applyFill="1" applyBorder="1" applyAlignment="1">
      <alignment vertical="top" wrapText="1"/>
    </xf>
    <xf numFmtId="49" fontId="34" fillId="69" borderId="23" xfId="0" applyNumberFormat="1" applyFont="1" applyFill="1" applyBorder="1" applyAlignment="1">
      <alignment horizontal="left" vertical="top" wrapText="1" indent="1"/>
    </xf>
    <xf numFmtId="49" fontId="34" fillId="69" borderId="23" xfId="0" applyNumberFormat="1" applyFont="1" applyFill="1" applyBorder="1" applyAlignment="1">
      <alignment horizontal="left" vertical="top" wrapText="1" indent="2"/>
    </xf>
    <xf numFmtId="0" fontId="34" fillId="69" borderId="23" xfId="0" applyFont="1" applyFill="1" applyBorder="1" applyAlignment="1">
      <alignment vertical="top"/>
    </xf>
    <xf numFmtId="3" fontId="51" fillId="69" borderId="23" xfId="129" applyNumberFormat="1" applyFont="1" applyFill="1" applyBorder="1" applyAlignment="1">
      <alignment vertical="top" wrapText="1"/>
      <protection/>
    </xf>
    <xf numFmtId="3" fontId="51" fillId="69" borderId="26" xfId="129" applyNumberFormat="1" applyFont="1" applyFill="1" applyBorder="1" applyAlignment="1">
      <alignment vertical="top" wrapText="1"/>
      <protection/>
    </xf>
    <xf numFmtId="3" fontId="34" fillId="69" borderId="23" xfId="129" applyNumberFormat="1" applyFont="1" applyFill="1" applyBorder="1" applyAlignment="1">
      <alignment vertical="top" wrapText="1"/>
      <protection/>
    </xf>
    <xf numFmtId="3" fontId="34" fillId="69" borderId="23" xfId="129" applyNumberFormat="1" applyFont="1" applyFill="1" applyBorder="1" applyAlignment="1">
      <alignment horizontal="left" vertical="top" wrapText="1" indent="1"/>
      <protection/>
    </xf>
    <xf numFmtId="0" fontId="34" fillId="69" borderId="23" xfId="129" applyNumberFormat="1" applyFont="1" applyFill="1" applyBorder="1" applyAlignment="1">
      <alignment horizontal="left" vertical="top" wrapText="1" indent="2"/>
      <protection/>
    </xf>
    <xf numFmtId="3" fontId="35" fillId="70" borderId="16" xfId="129" applyNumberFormat="1" applyFont="1" applyFill="1" applyBorder="1" applyAlignment="1">
      <alignment horizontal="center" vertical="center" wrapText="1"/>
      <protection/>
    </xf>
    <xf numFmtId="3" fontId="35" fillId="70" borderId="17" xfId="129" applyNumberFormat="1" applyFont="1" applyFill="1" applyBorder="1" applyAlignment="1">
      <alignment horizontal="center" vertical="center" wrapText="1"/>
      <protection/>
    </xf>
    <xf numFmtId="0" fontId="32" fillId="70" borderId="17" xfId="129" applyFont="1" applyFill="1" applyBorder="1" applyAlignment="1">
      <alignment horizontal="center" vertical="center"/>
      <protection/>
    </xf>
    <xf numFmtId="3" fontId="35" fillId="70" borderId="18" xfId="129" applyNumberFormat="1" applyFont="1" applyFill="1" applyBorder="1" applyAlignment="1">
      <alignment horizontal="center" vertical="center"/>
      <protection/>
    </xf>
    <xf numFmtId="3" fontId="35" fillId="70" borderId="17" xfId="129" applyNumberFormat="1" applyFont="1" applyFill="1" applyBorder="1" applyAlignment="1">
      <alignment horizontal="center" vertical="center"/>
      <protection/>
    </xf>
    <xf numFmtId="0" fontId="34" fillId="69" borderId="26" xfId="129" applyNumberFormat="1" applyFont="1" applyFill="1" applyBorder="1" applyAlignment="1">
      <alignment horizontal="left" vertical="top" wrapText="1" indent="2"/>
      <protection/>
    </xf>
    <xf numFmtId="0" fontId="34" fillId="0" borderId="23" xfId="140" applyFont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26" fillId="70" borderId="13" xfId="157" applyNumberFormat="1" applyFont="1" applyFill="1" applyBorder="1" applyAlignment="1">
      <alignment horizontal="center" vertical="center" wrapText="1"/>
    </xf>
    <xf numFmtId="0" fontId="74" fillId="69" borderId="0" xfId="134" applyFont="1" applyFill="1" applyAlignment="1">
      <alignment wrapText="1"/>
      <protection/>
    </xf>
    <xf numFmtId="0" fontId="75" fillId="69" borderId="0" xfId="158" applyNumberFormat="1" applyFont="1" applyFill="1" applyBorder="1" quotePrefix="1">
      <alignment horizontal="left" vertical="center" indent="1"/>
    </xf>
    <xf numFmtId="0" fontId="76" fillId="69" borderId="0" xfId="129" applyFont="1" applyFill="1">
      <alignment/>
      <protection/>
    </xf>
    <xf numFmtId="3" fontId="76" fillId="69" borderId="0" xfId="129" applyNumberFormat="1" applyFont="1" applyFill="1">
      <alignment/>
      <protection/>
    </xf>
    <xf numFmtId="3" fontId="76" fillId="69" borderId="0" xfId="129" applyNumberFormat="1" applyFont="1" applyFill="1" applyBorder="1">
      <alignment/>
      <protection/>
    </xf>
    <xf numFmtId="0" fontId="76" fillId="69" borderId="0" xfId="129" applyFont="1" applyFill="1" applyBorder="1">
      <alignment/>
      <protection/>
    </xf>
    <xf numFmtId="3" fontId="75" fillId="69" borderId="0" xfId="129" applyNumberFormat="1" applyFont="1" applyFill="1" applyBorder="1">
      <alignment/>
      <protection/>
    </xf>
    <xf numFmtId="0" fontId="75" fillId="69" borderId="0" xfId="129" applyFont="1" applyFill="1" applyBorder="1">
      <alignment/>
      <protection/>
    </xf>
    <xf numFmtId="3" fontId="75" fillId="69" borderId="0" xfId="129" applyNumberFormat="1" applyFont="1" applyFill="1">
      <alignment/>
      <protection/>
    </xf>
    <xf numFmtId="0" fontId="75" fillId="69" borderId="0" xfId="129" applyFont="1" applyFill="1">
      <alignment/>
      <protection/>
    </xf>
    <xf numFmtId="3" fontId="77" fillId="69" borderId="0" xfId="129" applyNumberFormat="1" applyFont="1" applyFill="1" applyBorder="1">
      <alignment/>
      <protection/>
    </xf>
    <xf numFmtId="0" fontId="77" fillId="69" borderId="0" xfId="129" applyFont="1" applyFill="1" applyBorder="1">
      <alignment/>
      <protection/>
    </xf>
    <xf numFmtId="3" fontId="77" fillId="69" borderId="0" xfId="129" applyNumberFormat="1" applyFont="1" applyFill="1">
      <alignment/>
      <protection/>
    </xf>
    <xf numFmtId="0" fontId="77" fillId="69" borderId="0" xfId="129" applyFont="1" applyFill="1">
      <alignment/>
      <protection/>
    </xf>
    <xf numFmtId="3" fontId="78" fillId="69" borderId="0" xfId="129" applyNumberFormat="1" applyFont="1" applyFill="1" applyBorder="1">
      <alignment/>
      <protection/>
    </xf>
    <xf numFmtId="0" fontId="78" fillId="69" borderId="0" xfId="129" applyFont="1" applyFill="1" applyBorder="1">
      <alignment/>
      <protection/>
    </xf>
    <xf numFmtId="3" fontId="78" fillId="69" borderId="0" xfId="129" applyNumberFormat="1" applyFont="1" applyFill="1">
      <alignment/>
      <protection/>
    </xf>
    <xf numFmtId="0" fontId="78" fillId="69" borderId="0" xfId="129" applyFont="1" applyFill="1">
      <alignment/>
      <protection/>
    </xf>
    <xf numFmtId="49" fontId="76" fillId="69" borderId="0" xfId="129" applyNumberFormat="1" applyFont="1" applyFill="1">
      <alignment/>
      <protection/>
    </xf>
    <xf numFmtId="0" fontId="0" fillId="69" borderId="0" xfId="0" applyFont="1" applyFill="1" applyAlignment="1">
      <alignment/>
    </xf>
    <xf numFmtId="0" fontId="53" fillId="69" borderId="0" xfId="0" applyNumberFormat="1" applyFont="1" applyFill="1" applyBorder="1" applyAlignment="1" applyProtection="1">
      <alignment horizontal="center" vertical="center" wrapText="1"/>
      <protection/>
    </xf>
    <xf numFmtId="3" fontId="26" fillId="70" borderId="13" xfId="157" applyNumberFormat="1" applyFont="1" applyFill="1" applyBorder="1" applyAlignment="1">
      <alignment horizontal="center" vertical="center" wrapText="1"/>
    </xf>
    <xf numFmtId="3" fontId="1" fillId="69" borderId="21" xfId="0" applyNumberFormat="1" applyFont="1" applyFill="1" applyBorder="1" applyAlignment="1">
      <alignment horizontal="right"/>
    </xf>
    <xf numFmtId="3" fontId="1" fillId="69" borderId="27" xfId="0" applyNumberFormat="1" applyFont="1" applyFill="1" applyBorder="1" applyAlignment="1">
      <alignment horizontal="right"/>
    </xf>
    <xf numFmtId="0" fontId="26" fillId="69" borderId="23" xfId="189" applyFont="1" applyFill="1" applyBorder="1" quotePrefix="1">
      <alignment horizontal="left" vertical="center" indent="1"/>
    </xf>
    <xf numFmtId="3" fontId="26" fillId="69" borderId="23" xfId="189" applyNumberFormat="1" applyFont="1" applyFill="1" applyBorder="1" applyAlignment="1" quotePrefix="1">
      <alignment horizontal="right" vertical="center" indent="1"/>
    </xf>
    <xf numFmtId="0" fontId="1" fillId="69" borderId="0" xfId="129" applyFont="1" applyFill="1">
      <alignment/>
      <protection/>
    </xf>
    <xf numFmtId="0" fontId="1" fillId="69" borderId="28" xfId="215" applyNumberFormat="1" applyFont="1" applyFill="1" applyBorder="1" applyAlignment="1" quotePrefix="1">
      <alignment horizontal="left" vertical="center" wrapText="1" indent="1"/>
    </xf>
    <xf numFmtId="0" fontId="24" fillId="69" borderId="0" xfId="176" applyNumberFormat="1" applyFont="1" applyFill="1" applyBorder="1" quotePrefix="1">
      <alignment horizontal="center" vertical="top"/>
    </xf>
    <xf numFmtId="0" fontId="34" fillId="69" borderId="0" xfId="134" applyFont="1" applyFill="1">
      <alignment/>
      <protection/>
    </xf>
    <xf numFmtId="3" fontId="34" fillId="69" borderId="0" xfId="134" applyNumberFormat="1" applyFont="1" applyFill="1">
      <alignment/>
      <protection/>
    </xf>
    <xf numFmtId="0" fontId="24" fillId="69" borderId="24" xfId="184" applyFont="1" applyFill="1" applyBorder="1" quotePrefix="1">
      <alignment horizontal="left" vertical="center" indent="1"/>
    </xf>
    <xf numFmtId="0" fontId="26" fillId="69" borderId="21" xfId="189" applyFont="1" applyFill="1" applyBorder="1" quotePrefix="1">
      <alignment horizontal="left" vertical="center" indent="1"/>
    </xf>
    <xf numFmtId="3" fontId="26" fillId="69" borderId="21" xfId="189" applyNumberFormat="1" applyFont="1" applyFill="1" applyBorder="1" applyAlignment="1" quotePrefix="1">
      <alignment horizontal="right" vertical="center" indent="1"/>
    </xf>
    <xf numFmtId="0" fontId="24" fillId="69" borderId="22" xfId="158" applyNumberFormat="1" applyFont="1" applyFill="1" applyBorder="1" quotePrefix="1">
      <alignment horizontal="left" vertical="center" indent="1"/>
    </xf>
    <xf numFmtId="0" fontId="24" fillId="69" borderId="23" xfId="158" applyNumberFormat="1" applyFont="1" applyFill="1" applyBorder="1" quotePrefix="1">
      <alignment horizontal="left" vertical="center" indent="1"/>
    </xf>
    <xf numFmtId="3" fontId="24" fillId="69" borderId="23" xfId="158" applyNumberFormat="1" applyFont="1" applyFill="1" applyBorder="1" applyAlignment="1" quotePrefix="1">
      <alignment horizontal="right" vertical="center" indent="1"/>
    </xf>
    <xf numFmtId="0" fontId="26" fillId="69" borderId="22" xfId="158" applyNumberFormat="1" applyFont="1" applyFill="1" applyBorder="1" quotePrefix="1">
      <alignment horizontal="left" vertical="center" indent="1"/>
    </xf>
    <xf numFmtId="0" fontId="26" fillId="69" borderId="23" xfId="158" applyNumberFormat="1" applyFont="1" applyFill="1" applyBorder="1" quotePrefix="1">
      <alignment horizontal="left" vertical="center" indent="1"/>
    </xf>
    <xf numFmtId="3" fontId="26" fillId="69" borderId="23" xfId="158" applyNumberFormat="1" applyFont="1" applyFill="1" applyBorder="1" applyAlignment="1" quotePrefix="1">
      <alignment horizontal="right" vertical="center" indent="1"/>
    </xf>
    <xf numFmtId="0" fontId="47" fillId="69" borderId="22" xfId="184" applyFont="1" applyFill="1" applyBorder="1" applyAlignment="1" quotePrefix="1">
      <alignment horizontal="left" vertical="center" indent="2"/>
    </xf>
    <xf numFmtId="0" fontId="47" fillId="69" borderId="23" xfId="184" applyFont="1" applyFill="1" applyBorder="1" quotePrefix="1">
      <alignment horizontal="left" vertical="center" indent="1"/>
    </xf>
    <xf numFmtId="3" fontId="47" fillId="69" borderId="23" xfId="184" applyNumberFormat="1" applyFont="1" applyFill="1" applyBorder="1" applyAlignment="1" quotePrefix="1">
      <alignment horizontal="right" vertical="center" indent="1"/>
    </xf>
    <xf numFmtId="0" fontId="26" fillId="69" borderId="22" xfId="189" applyFont="1" applyFill="1" applyBorder="1" applyAlignment="1" quotePrefix="1">
      <alignment horizontal="left" vertical="center" indent="3"/>
    </xf>
    <xf numFmtId="0" fontId="47" fillId="69" borderId="25" xfId="194" applyFont="1" applyFill="1" applyBorder="1" applyAlignment="1" quotePrefix="1">
      <alignment horizontal="left" vertical="center" indent="4"/>
    </xf>
    <xf numFmtId="0" fontId="47" fillId="69" borderId="26" xfId="194" applyFont="1" applyFill="1" applyBorder="1" quotePrefix="1">
      <alignment horizontal="left" vertical="center" indent="1"/>
    </xf>
    <xf numFmtId="3" fontId="47" fillId="69" borderId="26" xfId="194" applyNumberFormat="1" applyFont="1" applyFill="1" applyBorder="1" applyAlignment="1" quotePrefix="1">
      <alignment horizontal="right" vertical="center" indent="1"/>
    </xf>
    <xf numFmtId="49" fontId="1" fillId="69" borderId="0" xfId="129" applyNumberFormat="1" applyFont="1" applyFill="1">
      <alignment/>
      <protection/>
    </xf>
    <xf numFmtId="3" fontId="1" fillId="69" borderId="0" xfId="129" applyNumberFormat="1" applyFont="1" applyFill="1">
      <alignment/>
      <protection/>
    </xf>
    <xf numFmtId="3" fontId="43" fillId="69" borderId="23" xfId="158" applyNumberFormat="1" applyFont="1" applyFill="1" applyBorder="1" applyAlignment="1" quotePrefix="1">
      <alignment horizontal="right" vertical="center" indent="1"/>
    </xf>
    <xf numFmtId="3" fontId="43" fillId="69" borderId="23" xfId="153" applyNumberFormat="1" applyFont="1" applyFill="1" applyBorder="1" applyAlignment="1" quotePrefix="1">
      <alignment horizontal="right" vertical="center" indent="1"/>
    </xf>
    <xf numFmtId="0" fontId="27" fillId="0" borderId="0" xfId="129" applyFont="1" applyFill="1">
      <alignment/>
      <protection/>
    </xf>
    <xf numFmtId="3" fontId="43" fillId="69" borderId="23" xfId="158" applyNumberFormat="1" applyFont="1" applyFill="1" applyBorder="1" applyAlignment="1" quotePrefix="1">
      <alignment horizontal="right" vertical="center" indent="1"/>
    </xf>
    <xf numFmtId="3" fontId="43" fillId="69" borderId="23" xfId="153" applyNumberFormat="1" applyFont="1" applyFill="1" applyBorder="1" applyAlignment="1" quotePrefix="1">
      <alignment horizontal="right" vertical="center" indent="1"/>
    </xf>
    <xf numFmtId="3" fontId="26" fillId="69" borderId="23" xfId="184" applyNumberFormat="1" applyFont="1" applyFill="1" applyBorder="1" applyAlignment="1" quotePrefix="1">
      <alignment horizontal="right" vertical="center" indent="1"/>
    </xf>
    <xf numFmtId="3" fontId="47" fillId="69" borderId="23" xfId="189" applyNumberFormat="1" applyFont="1" applyFill="1" applyBorder="1" applyAlignment="1" quotePrefix="1">
      <alignment horizontal="right" vertical="center" indent="1"/>
    </xf>
    <xf numFmtId="3" fontId="47" fillId="69" borderId="26" xfId="189" applyNumberFormat="1" applyFont="1" applyFill="1" applyBorder="1" applyAlignment="1" quotePrefix="1">
      <alignment horizontal="right" vertical="center" indent="1"/>
    </xf>
    <xf numFmtId="3" fontId="38" fillId="69" borderId="23" xfId="214" applyNumberFormat="1" applyFont="1" applyFill="1" applyBorder="1" applyAlignment="1" quotePrefix="1">
      <alignment vertical="center"/>
    </xf>
    <xf numFmtId="0" fontId="34" fillId="69" borderId="0" xfId="129" applyFont="1" applyFill="1" applyBorder="1" applyAlignment="1">
      <alignment horizontal="left" indent="2"/>
      <protection/>
    </xf>
    <xf numFmtId="0" fontId="34" fillId="69" borderId="0" xfId="129" applyFont="1" applyFill="1" applyBorder="1" applyAlignment="1">
      <alignment wrapText="1"/>
      <protection/>
    </xf>
    <xf numFmtId="3" fontId="34" fillId="69" borderId="0" xfId="129" applyNumberFormat="1" applyFont="1" applyFill="1" applyBorder="1" applyAlignment="1">
      <alignment wrapText="1"/>
      <protection/>
    </xf>
    <xf numFmtId="3" fontId="37" fillId="69" borderId="0" xfId="148" applyNumberFormat="1" applyFont="1" applyFill="1" applyBorder="1">
      <alignment vertical="center"/>
    </xf>
    <xf numFmtId="189" fontId="34" fillId="69" borderId="23" xfId="129" applyNumberFormat="1" applyFont="1" applyFill="1" applyBorder="1" applyAlignment="1">
      <alignment horizontal="left" indent="2"/>
      <protection/>
    </xf>
    <xf numFmtId="189" fontId="34" fillId="69" borderId="23" xfId="129" applyNumberFormat="1" applyFont="1" applyFill="1" applyBorder="1" applyAlignment="1">
      <alignment horizontal="left" indent="1"/>
      <protection/>
    </xf>
    <xf numFmtId="0" fontId="51" fillId="69" borderId="23" xfId="0" applyFont="1" applyFill="1" applyBorder="1" applyAlignment="1">
      <alignment horizontal="left" vertical="top" wrapText="1" indent="1"/>
    </xf>
    <xf numFmtId="0" fontId="51" fillId="69" borderId="23" xfId="0" applyFont="1" applyFill="1" applyBorder="1" applyAlignment="1">
      <alignment horizontal="left" vertical="top" wrapText="1" indent="2"/>
    </xf>
    <xf numFmtId="0" fontId="51" fillId="69" borderId="23" xfId="0" applyFont="1" applyFill="1" applyBorder="1" applyAlignment="1">
      <alignment horizontal="left" vertical="top" wrapText="1"/>
    </xf>
    <xf numFmtId="0" fontId="34" fillId="69" borderId="23" xfId="214" applyFont="1" applyFill="1" applyBorder="1" applyAlignment="1" quotePrefix="1">
      <alignment horizontal="left" vertical="center" wrapText="1" indent="1"/>
    </xf>
    <xf numFmtId="2" fontId="34" fillId="69" borderId="23" xfId="214" applyNumberFormat="1" applyFont="1" applyFill="1" applyBorder="1" applyAlignment="1" quotePrefix="1">
      <alignment horizontal="left" vertical="center" wrapText="1" indent="1"/>
    </xf>
    <xf numFmtId="2" fontId="34" fillId="69" borderId="29" xfId="214" applyNumberFormat="1" applyFont="1" applyFill="1" applyBorder="1" applyAlignment="1" quotePrefix="1">
      <alignment horizontal="left" vertical="center" wrapText="1" indent="1"/>
    </xf>
    <xf numFmtId="3" fontId="36" fillId="69" borderId="23" xfId="183" applyNumberFormat="1" applyFont="1" applyFill="1" applyBorder="1" applyAlignment="1" quotePrefix="1">
      <alignment horizontal="right" vertical="center" wrapText="1"/>
    </xf>
    <xf numFmtId="3" fontId="36" fillId="69" borderId="23" xfId="188" applyNumberFormat="1" applyFont="1" applyFill="1" applyBorder="1" applyAlignment="1" quotePrefix="1">
      <alignment horizontal="right" vertical="center" wrapText="1"/>
    </xf>
    <xf numFmtId="3" fontId="38" fillId="69" borderId="23" xfId="193" applyNumberFormat="1" applyFont="1" applyFill="1" applyBorder="1" applyAlignment="1" quotePrefix="1">
      <alignment horizontal="right" vertical="center" wrapText="1"/>
    </xf>
    <xf numFmtId="3" fontId="38" fillId="69" borderId="23" xfId="209" applyNumberFormat="1" applyFont="1" applyFill="1" applyBorder="1">
      <alignment horizontal="right" vertical="center"/>
    </xf>
    <xf numFmtId="2" fontId="38" fillId="69" borderId="29" xfId="209" applyNumberFormat="1" applyFont="1" applyFill="1" applyBorder="1">
      <alignment horizontal="right" vertical="center"/>
    </xf>
    <xf numFmtId="3" fontId="38" fillId="69" borderId="26" xfId="193" applyNumberFormat="1" applyFont="1" applyFill="1" applyBorder="1" applyAlignment="1" quotePrefix="1">
      <alignment horizontal="right" vertical="center" wrapText="1"/>
    </xf>
    <xf numFmtId="3" fontId="38" fillId="69" borderId="26" xfId="209" applyNumberFormat="1" applyFont="1" applyFill="1" applyBorder="1">
      <alignment horizontal="right" vertical="center"/>
    </xf>
    <xf numFmtId="2" fontId="38" fillId="69" borderId="30" xfId="209" applyNumberFormat="1" applyFont="1" applyFill="1" applyBorder="1">
      <alignment horizontal="right" vertical="center"/>
    </xf>
    <xf numFmtId="2" fontId="42" fillId="69" borderId="29" xfId="209" applyNumberFormat="1" applyFont="1" applyFill="1" applyBorder="1">
      <alignment horizontal="right" vertical="center"/>
    </xf>
    <xf numFmtId="0" fontId="27" fillId="70" borderId="17" xfId="143" applyNumberFormat="1" applyFont="1" applyFill="1" applyBorder="1" applyAlignment="1">
      <alignment horizontal="center" vertical="center"/>
      <protection/>
    </xf>
    <xf numFmtId="0" fontId="27" fillId="70" borderId="0" xfId="143" applyNumberFormat="1" applyFont="1" applyFill="1" applyBorder="1" applyAlignment="1">
      <alignment horizontal="center" vertical="center"/>
      <protection/>
    </xf>
    <xf numFmtId="0" fontId="27" fillId="70" borderId="0" xfId="139" applyNumberFormat="1" applyFont="1" applyFill="1" applyBorder="1" applyAlignment="1">
      <alignment horizontal="center" vertical="center"/>
      <protection/>
    </xf>
    <xf numFmtId="0" fontId="27" fillId="70" borderId="20" xfId="139" applyNumberFormat="1" applyFont="1" applyFill="1" applyBorder="1" applyAlignment="1">
      <alignment horizontal="center" vertical="center"/>
      <protection/>
    </xf>
    <xf numFmtId="3" fontId="26" fillId="0" borderId="23" xfId="187" applyNumberFormat="1" applyFont="1" applyFill="1" applyBorder="1" applyAlignment="1" quotePrefix="1">
      <alignment horizontal="right" vertical="center" indent="1"/>
    </xf>
    <xf numFmtId="3" fontId="27" fillId="0" borderId="23" xfId="187" applyNumberFormat="1" applyFont="1" applyFill="1" applyBorder="1" applyAlignment="1" quotePrefix="1">
      <alignment horizontal="right" vertical="center" indent="1"/>
    </xf>
    <xf numFmtId="3" fontId="27" fillId="0" borderId="26" xfId="187" applyNumberFormat="1" applyFont="1" applyFill="1" applyBorder="1" applyAlignment="1" quotePrefix="1">
      <alignment horizontal="right" vertical="center" indent="1"/>
    </xf>
    <xf numFmtId="0" fontId="24" fillId="70" borderId="31" xfId="0" applyNumberFormat="1" applyFont="1" applyFill="1" applyBorder="1" applyAlignment="1" applyProtection="1">
      <alignment horizontal="center" vertical="center" wrapText="1"/>
      <protection/>
    </xf>
    <xf numFmtId="0" fontId="24" fillId="70" borderId="18" xfId="0" applyNumberFormat="1" applyFont="1" applyFill="1" applyBorder="1" applyAlignment="1" applyProtection="1">
      <alignment horizontal="center" vertical="center" wrapText="1"/>
      <protection/>
    </xf>
    <xf numFmtId="3" fontId="26" fillId="70" borderId="31" xfId="128" applyNumberFormat="1" applyFont="1" applyFill="1" applyBorder="1" applyAlignment="1">
      <alignment horizontal="center" vertical="center" wrapText="1"/>
      <protection/>
    </xf>
    <xf numFmtId="3" fontId="26" fillId="70" borderId="31" xfId="157" applyNumberFormat="1" applyFont="1" applyFill="1" applyBorder="1" applyAlignment="1">
      <alignment horizontal="center" vertical="center" wrapText="1"/>
    </xf>
    <xf numFmtId="0" fontId="24" fillId="69" borderId="22" xfId="0" applyFont="1" applyFill="1" applyBorder="1" applyAlignment="1">
      <alignment horizontal="left" vertical="center"/>
    </xf>
    <xf numFmtId="0" fontId="24" fillId="69" borderId="23" xfId="0" applyNumberFormat="1" applyFont="1" applyFill="1" applyBorder="1" applyAlignment="1" applyProtection="1">
      <alignment horizontal="left" vertical="center"/>
      <protection/>
    </xf>
    <xf numFmtId="0" fontId="24" fillId="69" borderId="23" xfId="0" applyNumberFormat="1" applyFont="1" applyFill="1" applyBorder="1" applyAlignment="1" applyProtection="1">
      <alignment vertical="center" wrapText="1"/>
      <protection/>
    </xf>
    <xf numFmtId="3" fontId="1" fillId="69" borderId="23" xfId="0" applyNumberFormat="1" applyFont="1" applyFill="1" applyBorder="1" applyAlignment="1">
      <alignment horizontal="right"/>
    </xf>
    <xf numFmtId="3" fontId="1" fillId="69" borderId="29" xfId="0" applyNumberFormat="1" applyFont="1" applyFill="1" applyBorder="1" applyAlignment="1">
      <alignment horizontal="right"/>
    </xf>
    <xf numFmtId="0" fontId="54" fillId="71" borderId="26" xfId="0" applyFont="1" applyFill="1" applyBorder="1" applyAlignment="1">
      <alignment horizontal="center" vertical="center"/>
    </xf>
    <xf numFmtId="3" fontId="1" fillId="70" borderId="26" xfId="0" applyNumberFormat="1" applyFont="1" applyFill="1" applyBorder="1" applyAlignment="1">
      <alignment horizontal="right"/>
    </xf>
    <xf numFmtId="3" fontId="1" fillId="70" borderId="30" xfId="0" applyNumberFormat="1" applyFont="1" applyFill="1" applyBorder="1" applyAlignment="1">
      <alignment horizontal="right"/>
    </xf>
    <xf numFmtId="0" fontId="34" fillId="69" borderId="23" xfId="129" applyFont="1" applyFill="1" applyBorder="1">
      <alignment/>
      <protection/>
    </xf>
    <xf numFmtId="0" fontId="34" fillId="69" borderId="21" xfId="129" applyFont="1" applyFill="1" applyBorder="1">
      <alignment/>
      <protection/>
    </xf>
    <xf numFmtId="3" fontId="36" fillId="69" borderId="21" xfId="148" applyNumberFormat="1" applyFont="1" applyFill="1" applyBorder="1">
      <alignment vertical="center"/>
    </xf>
    <xf numFmtId="2" fontId="36" fillId="69" borderId="21" xfId="148" applyNumberFormat="1" applyFont="1" applyFill="1" applyBorder="1">
      <alignment vertical="center"/>
    </xf>
    <xf numFmtId="2" fontId="36" fillId="69" borderId="27" xfId="148" applyNumberFormat="1" applyFont="1" applyFill="1" applyBorder="1">
      <alignment vertical="center"/>
    </xf>
    <xf numFmtId="3" fontId="34" fillId="69" borderId="22" xfId="129" applyNumberFormat="1" applyFont="1" applyFill="1" applyBorder="1" applyAlignment="1" quotePrefix="1">
      <alignment vertical="top" wrapText="1"/>
      <protection/>
    </xf>
    <xf numFmtId="0" fontId="36" fillId="69" borderId="23" xfId="157" applyFont="1" applyFill="1" applyBorder="1" quotePrefix="1">
      <alignment horizontal="left" vertical="center" indent="1"/>
    </xf>
    <xf numFmtId="3" fontId="36" fillId="69" borderId="23" xfId="157" applyNumberFormat="1" applyFont="1" applyFill="1" applyBorder="1" applyAlignment="1" quotePrefix="1">
      <alignment horizontal="right" vertical="center" indent="1"/>
    </xf>
    <xf numFmtId="0" fontId="36" fillId="69" borderId="23" xfId="175" applyFont="1" applyFill="1" applyBorder="1" quotePrefix="1">
      <alignment horizontal="center" vertical="center"/>
    </xf>
    <xf numFmtId="2" fontId="36" fillId="69" borderId="23" xfId="175" applyNumberFormat="1" applyFont="1" applyFill="1" applyBorder="1" quotePrefix="1">
      <alignment horizontal="center" vertical="center"/>
    </xf>
    <xf numFmtId="2" fontId="36" fillId="69" borderId="29" xfId="175" applyNumberFormat="1" applyFont="1" applyFill="1" applyBorder="1" quotePrefix="1">
      <alignment horizontal="center" vertical="center"/>
    </xf>
    <xf numFmtId="3" fontId="36" fillId="69" borderId="22" xfId="129" applyNumberFormat="1" applyFont="1" applyFill="1" applyBorder="1" applyAlignment="1" quotePrefix="1">
      <alignment vertical="top" wrapText="1"/>
      <protection/>
    </xf>
    <xf numFmtId="3" fontId="36" fillId="69" borderId="23" xfId="129" applyNumberFormat="1" applyFont="1" applyFill="1" applyBorder="1" applyAlignment="1">
      <alignment vertical="top" wrapText="1"/>
      <protection/>
    </xf>
    <xf numFmtId="3" fontId="36" fillId="69" borderId="23" xfId="148" applyNumberFormat="1" applyFont="1" applyFill="1" applyBorder="1">
      <alignment vertical="center"/>
    </xf>
    <xf numFmtId="2" fontId="36" fillId="69" borderId="23" xfId="148" applyNumberFormat="1" applyFont="1" applyFill="1" applyBorder="1">
      <alignment vertical="center"/>
    </xf>
    <xf numFmtId="2" fontId="36" fillId="69" borderId="29" xfId="148" applyNumberFormat="1" applyFont="1" applyFill="1" applyBorder="1">
      <alignment vertical="center"/>
    </xf>
    <xf numFmtId="2" fontId="34" fillId="69" borderId="23" xfId="148" applyNumberFormat="1" applyFont="1" applyFill="1" applyBorder="1">
      <alignment vertical="center"/>
    </xf>
    <xf numFmtId="3" fontId="38" fillId="0" borderId="23" xfId="130" applyNumberFormat="1" applyFont="1" applyBorder="1" applyAlignment="1">
      <alignment horizontal="right" vertical="center"/>
      <protection/>
    </xf>
    <xf numFmtId="3" fontId="38" fillId="69" borderId="25" xfId="129" applyNumberFormat="1" applyFont="1" applyFill="1" applyBorder="1" applyAlignment="1" quotePrefix="1">
      <alignment vertical="top" wrapText="1"/>
      <protection/>
    </xf>
    <xf numFmtId="0" fontId="38" fillId="69" borderId="26" xfId="193" applyFont="1" applyFill="1" applyBorder="1" applyAlignment="1" quotePrefix="1">
      <alignment horizontal="left" vertical="center" wrapText="1" indent="4"/>
    </xf>
    <xf numFmtId="0" fontId="38" fillId="69" borderId="26" xfId="193" applyFont="1" applyFill="1" applyBorder="1" quotePrefix="1">
      <alignment horizontal="left" vertical="center" wrapText="1"/>
    </xf>
    <xf numFmtId="0" fontId="34" fillId="69" borderId="0" xfId="129" applyFont="1" applyFill="1">
      <alignment/>
      <protection/>
    </xf>
    <xf numFmtId="0" fontId="34" fillId="69" borderId="0" xfId="129" applyFont="1" applyFill="1" applyAlignment="1">
      <alignment wrapText="1"/>
      <protection/>
    </xf>
    <xf numFmtId="0" fontId="34" fillId="69" borderId="0" xfId="0" applyFont="1" applyFill="1" applyAlignment="1">
      <alignment/>
    </xf>
    <xf numFmtId="0" fontId="34" fillId="69" borderId="0" xfId="0" applyFont="1" applyFill="1" applyAlignment="1" applyProtection="1" quotePrefix="1">
      <alignment/>
      <protection locked="0"/>
    </xf>
    <xf numFmtId="3" fontId="34" fillId="69" borderId="0" xfId="0" applyNumberFormat="1" applyFont="1" applyFill="1" applyAlignment="1" applyProtection="1" quotePrefix="1">
      <alignment/>
      <protection locked="0"/>
    </xf>
    <xf numFmtId="3" fontId="36" fillId="69" borderId="21" xfId="0" applyNumberFormat="1" applyFont="1" applyFill="1" applyBorder="1" applyAlignment="1">
      <alignment vertical="center"/>
    </xf>
    <xf numFmtId="3" fontId="57" fillId="69" borderId="21" xfId="148" applyNumberFormat="1" applyFont="1" applyFill="1" applyBorder="1">
      <alignment vertical="center"/>
    </xf>
    <xf numFmtId="2" fontId="57" fillId="69" borderId="21" xfId="148" applyNumberFormat="1" applyFont="1" applyFill="1" applyBorder="1">
      <alignment vertical="center"/>
    </xf>
    <xf numFmtId="2" fontId="57" fillId="69" borderId="27" xfId="148" applyNumberFormat="1" applyFont="1" applyFill="1" applyBorder="1">
      <alignment vertical="center"/>
    </xf>
    <xf numFmtId="3" fontId="36" fillId="69" borderId="23" xfId="157" applyNumberFormat="1" applyFont="1" applyFill="1" applyBorder="1" applyAlignment="1" quotePrefix="1">
      <alignment vertical="center"/>
    </xf>
    <xf numFmtId="0" fontId="34" fillId="69" borderId="23" xfId="214" applyFont="1" applyFill="1" applyBorder="1" quotePrefix="1">
      <alignment horizontal="left" vertical="center" indent="1"/>
    </xf>
    <xf numFmtId="2" fontId="57" fillId="69" borderId="23" xfId="148" applyNumberFormat="1" applyFont="1" applyFill="1" applyBorder="1">
      <alignment vertical="center"/>
    </xf>
    <xf numFmtId="2" fontId="34" fillId="69" borderId="29" xfId="214" applyNumberFormat="1" applyFont="1" applyFill="1" applyBorder="1" quotePrefix="1">
      <alignment horizontal="left" vertical="center" indent="1"/>
    </xf>
    <xf numFmtId="0" fontId="34" fillId="69" borderId="22" xfId="0" applyFont="1" applyFill="1" applyBorder="1" applyAlignment="1">
      <alignment/>
    </xf>
    <xf numFmtId="0" fontId="34" fillId="69" borderId="23" xfId="0" applyFont="1" applyFill="1" applyBorder="1" applyAlignment="1">
      <alignment/>
    </xf>
    <xf numFmtId="0" fontId="58" fillId="69" borderId="23" xfId="175" applyFont="1" applyFill="1" applyBorder="1" quotePrefix="1">
      <alignment horizontal="center" vertical="center"/>
    </xf>
    <xf numFmtId="2" fontId="58" fillId="69" borderId="29" xfId="175" applyNumberFormat="1" applyFont="1" applyFill="1" applyBorder="1" quotePrefix="1">
      <alignment horizontal="center" vertical="center"/>
    </xf>
    <xf numFmtId="0" fontId="34" fillId="69" borderId="22" xfId="0" applyFont="1" applyFill="1" applyBorder="1" applyAlignment="1">
      <alignment vertical="top" wrapText="1"/>
    </xf>
    <xf numFmtId="3" fontId="41" fillId="69" borderId="23" xfId="148" applyNumberFormat="1" applyFont="1" applyFill="1" applyBorder="1">
      <alignment vertical="center"/>
    </xf>
    <xf numFmtId="2" fontId="41" fillId="69" borderId="29" xfId="148" applyNumberFormat="1" applyFont="1" applyFill="1" applyBorder="1">
      <alignment vertical="center"/>
    </xf>
    <xf numFmtId="0" fontId="57" fillId="69" borderId="23" xfId="151" applyNumberFormat="1" applyFont="1" applyFill="1" applyBorder="1" applyAlignment="1" quotePrefix="1">
      <alignment horizontal="left" vertical="center" indent="1"/>
    </xf>
    <xf numFmtId="3" fontId="57" fillId="69" borderId="23" xfId="151" applyNumberFormat="1" applyFont="1" applyFill="1" applyBorder="1" applyAlignment="1" quotePrefix="1">
      <alignment vertical="center"/>
    </xf>
    <xf numFmtId="3" fontId="57" fillId="69" borderId="23" xfId="148" applyNumberFormat="1" applyFont="1" applyFill="1" applyBorder="1">
      <alignment vertical="center"/>
    </xf>
    <xf numFmtId="2" fontId="57" fillId="69" borderId="29" xfId="148" applyNumberFormat="1" applyFont="1" applyFill="1" applyBorder="1">
      <alignment vertical="center"/>
    </xf>
    <xf numFmtId="2" fontId="41" fillId="69" borderId="23" xfId="148" applyNumberFormat="1" applyFont="1" applyFill="1" applyBorder="1">
      <alignment vertical="center"/>
    </xf>
    <xf numFmtId="0" fontId="34" fillId="69" borderId="23" xfId="198" applyFont="1" applyFill="1" applyBorder="1" quotePrefix="1">
      <alignment horizontal="left" vertical="center" indent="1"/>
    </xf>
    <xf numFmtId="0" fontId="34" fillId="69" borderId="22" xfId="129" applyFont="1" applyFill="1" applyBorder="1">
      <alignment/>
      <protection/>
    </xf>
    <xf numFmtId="189" fontId="34" fillId="69" borderId="23" xfId="129" applyNumberFormat="1" applyFont="1" applyFill="1" applyBorder="1">
      <alignment/>
      <protection/>
    </xf>
    <xf numFmtId="0" fontId="34" fillId="69" borderId="23" xfId="129" applyFont="1" applyFill="1" applyBorder="1" applyAlignment="1">
      <alignment wrapText="1"/>
      <protection/>
    </xf>
    <xf numFmtId="3" fontId="34" fillId="69" borderId="23" xfId="129" applyNumberFormat="1" applyFont="1" applyFill="1" applyBorder="1" applyAlignment="1">
      <alignment wrapText="1"/>
      <protection/>
    </xf>
    <xf numFmtId="0" fontId="34" fillId="69" borderId="25" xfId="129" applyFont="1" applyFill="1" applyBorder="1">
      <alignment/>
      <protection/>
    </xf>
    <xf numFmtId="189" fontId="34" fillId="69" borderId="26" xfId="129" applyNumberFormat="1" applyFont="1" applyFill="1" applyBorder="1" applyAlignment="1">
      <alignment horizontal="left" indent="2"/>
      <protection/>
    </xf>
    <xf numFmtId="0" fontId="34" fillId="69" borderId="26" xfId="129" applyFont="1" applyFill="1" applyBorder="1">
      <alignment/>
      <protection/>
    </xf>
    <xf numFmtId="189" fontId="34" fillId="69" borderId="26" xfId="129" applyNumberFormat="1" applyFont="1" applyFill="1" applyBorder="1">
      <alignment/>
      <protection/>
    </xf>
    <xf numFmtId="0" fontId="34" fillId="69" borderId="26" xfId="129" applyFont="1" applyFill="1" applyBorder="1" applyAlignment="1">
      <alignment wrapText="1"/>
      <protection/>
    </xf>
    <xf numFmtId="3" fontId="34" fillId="69" borderId="26" xfId="129" applyNumberFormat="1" applyFont="1" applyFill="1" applyBorder="1" applyAlignment="1">
      <alignment wrapText="1"/>
      <protection/>
    </xf>
    <xf numFmtId="3" fontId="36" fillId="69" borderId="24" xfId="129" applyNumberFormat="1" applyFont="1" applyFill="1" applyBorder="1" applyAlignment="1">
      <alignment horizontal="center" vertical="center" wrapText="1"/>
      <protection/>
    </xf>
    <xf numFmtId="3" fontId="36" fillId="69" borderId="21" xfId="129" applyNumberFormat="1" applyFont="1" applyFill="1" applyBorder="1" applyAlignment="1">
      <alignment horizontal="center" vertical="center" wrapText="1"/>
      <protection/>
    </xf>
    <xf numFmtId="3" fontId="36" fillId="70" borderId="16" xfId="0" applyNumberFormat="1" applyFont="1" applyFill="1" applyBorder="1" applyAlignment="1">
      <alignment horizontal="center" vertical="center" wrapText="1"/>
    </xf>
    <xf numFmtId="3" fontId="36" fillId="70" borderId="17" xfId="0" applyNumberFormat="1" applyFont="1" applyFill="1" applyBorder="1" applyAlignment="1">
      <alignment horizontal="center" vertical="center" wrapText="1"/>
    </xf>
    <xf numFmtId="3" fontId="36" fillId="70" borderId="17" xfId="157" applyNumberFormat="1" applyFont="1" applyFill="1" applyBorder="1" applyAlignment="1">
      <alignment horizontal="center" vertical="center" wrapText="1"/>
    </xf>
    <xf numFmtId="3" fontId="36" fillId="70" borderId="13" xfId="128" applyNumberFormat="1" applyFont="1" applyFill="1" applyBorder="1" applyAlignment="1">
      <alignment horizontal="center" vertical="center" wrapText="1"/>
      <protection/>
    </xf>
    <xf numFmtId="0" fontId="34" fillId="70" borderId="17" xfId="0" applyFont="1" applyFill="1" applyBorder="1" applyAlignment="1">
      <alignment horizontal="center" vertical="center"/>
    </xf>
    <xf numFmtId="3" fontId="36" fillId="70" borderId="17" xfId="0" applyNumberFormat="1" applyFont="1" applyFill="1" applyBorder="1" applyAlignment="1">
      <alignment horizontal="center" vertical="center"/>
    </xf>
    <xf numFmtId="3" fontId="36" fillId="69" borderId="24" xfId="0" applyNumberFormat="1" applyFont="1" applyFill="1" applyBorder="1" applyAlignment="1">
      <alignment horizontal="center" vertical="center" wrapText="1"/>
    </xf>
    <xf numFmtId="3" fontId="36" fillId="69" borderId="21" xfId="0" applyNumberFormat="1" applyFont="1" applyFill="1" applyBorder="1" applyAlignment="1">
      <alignment horizontal="center" vertical="center" wrapText="1"/>
    </xf>
    <xf numFmtId="0" fontId="34" fillId="69" borderId="21" xfId="0" applyFont="1" applyFill="1" applyBorder="1" applyAlignment="1">
      <alignment horizontal="center" vertical="center"/>
    </xf>
    <xf numFmtId="0" fontId="34" fillId="69" borderId="23" xfId="151" applyNumberFormat="1" applyFont="1" applyFill="1" applyBorder="1" applyAlignment="1" quotePrefix="1">
      <alignment horizontal="left" vertical="center" indent="1"/>
    </xf>
    <xf numFmtId="3" fontId="34" fillId="69" borderId="23" xfId="151" applyNumberFormat="1" applyFont="1" applyFill="1" applyBorder="1" applyAlignment="1" quotePrefix="1">
      <alignment vertical="center"/>
    </xf>
    <xf numFmtId="3" fontId="43" fillId="69" borderId="21" xfId="149" applyNumberFormat="1" applyFont="1" applyFill="1" applyBorder="1" applyAlignment="1">
      <alignment horizontal="right" vertical="center" indent="2"/>
    </xf>
    <xf numFmtId="3" fontId="43" fillId="69" borderId="23" xfId="149" applyNumberFormat="1" applyFont="1" applyFill="1" applyBorder="1" applyAlignment="1">
      <alignment horizontal="right" vertical="center" indent="2"/>
    </xf>
    <xf numFmtId="3" fontId="48" fillId="69" borderId="23" xfId="149" applyNumberFormat="1" applyFont="1" applyFill="1" applyBorder="1" applyAlignment="1">
      <alignment horizontal="right" vertical="center" indent="2"/>
    </xf>
    <xf numFmtId="3" fontId="50" fillId="69" borderId="23" xfId="149" applyNumberFormat="1" applyFont="1" applyFill="1" applyBorder="1" applyAlignment="1">
      <alignment horizontal="right" vertical="center" indent="2"/>
    </xf>
    <xf numFmtId="3" fontId="50" fillId="69" borderId="23" xfId="210" applyNumberFormat="1" applyFont="1" applyFill="1" applyBorder="1" applyAlignment="1">
      <alignment horizontal="right" vertical="center" indent="2"/>
    </xf>
    <xf numFmtId="0" fontId="33" fillId="69" borderId="8" xfId="215" applyNumberFormat="1" applyFill="1" applyBorder="1" applyAlignment="1" quotePrefix="1">
      <alignment horizontal="right" vertical="center" wrapText="1" indent="2"/>
    </xf>
    <xf numFmtId="0" fontId="37" fillId="69" borderId="0" xfId="176" applyNumberFormat="1" applyFill="1" applyBorder="1" applyAlignment="1" quotePrefix="1">
      <alignment horizontal="right" vertical="top" indent="1"/>
    </xf>
    <xf numFmtId="3" fontId="43" fillId="69" borderId="23" xfId="149" applyNumberFormat="1" applyFont="1" applyFill="1" applyBorder="1" applyAlignment="1">
      <alignment horizontal="right" vertical="center" indent="1"/>
    </xf>
    <xf numFmtId="3" fontId="48" fillId="69" borderId="23" xfId="149" applyNumberFormat="1" applyFont="1" applyFill="1" applyBorder="1" applyAlignment="1">
      <alignment horizontal="right" vertical="center" indent="1"/>
    </xf>
    <xf numFmtId="3" fontId="50" fillId="69" borderId="23" xfId="149" applyNumberFormat="1" applyFont="1" applyFill="1" applyBorder="1" applyAlignment="1">
      <alignment horizontal="right" vertical="center" indent="1"/>
    </xf>
    <xf numFmtId="3" fontId="50" fillId="69" borderId="23" xfId="210" applyNumberFormat="1" applyFont="1" applyFill="1" applyBorder="1" applyAlignment="1">
      <alignment horizontal="right" vertical="center" indent="1"/>
    </xf>
    <xf numFmtId="3" fontId="48" fillId="69" borderId="23" xfId="149" applyNumberFormat="1" applyFont="1" applyFill="1" applyBorder="1" applyAlignment="1" quotePrefix="1">
      <alignment horizontal="right" vertical="center" indent="1"/>
    </xf>
    <xf numFmtId="3" fontId="50" fillId="69" borderId="23" xfId="149" applyNumberFormat="1" applyFont="1" applyFill="1" applyBorder="1" applyAlignment="1" quotePrefix="1">
      <alignment horizontal="right" vertical="center" indent="1"/>
    </xf>
    <xf numFmtId="2" fontId="27" fillId="69" borderId="23" xfId="149" applyNumberFormat="1" applyFont="1" applyFill="1" applyBorder="1" applyAlignment="1">
      <alignment horizontal="right" vertical="center" indent="1"/>
    </xf>
    <xf numFmtId="2" fontId="27" fillId="69" borderId="23" xfId="210" applyNumberFormat="1" applyFont="1" applyFill="1" applyBorder="1" applyAlignment="1">
      <alignment horizontal="right" vertical="center" indent="1"/>
    </xf>
    <xf numFmtId="3" fontId="26" fillId="69" borderId="21" xfId="129" applyNumberFormat="1" applyFont="1" applyFill="1" applyBorder="1" applyAlignment="1">
      <alignment horizontal="right" indent="1"/>
      <protection/>
    </xf>
    <xf numFmtId="3" fontId="26" fillId="69" borderId="21" xfId="129" applyNumberFormat="1" applyFont="1" applyFill="1" applyBorder="1" applyAlignment="1">
      <alignment horizontal="right" indent="1"/>
      <protection/>
    </xf>
    <xf numFmtId="3" fontId="43" fillId="69" borderId="23" xfId="215" applyNumberFormat="1" applyFont="1" applyFill="1" applyBorder="1" applyAlignment="1" quotePrefix="1">
      <alignment horizontal="right" vertical="center" indent="2"/>
    </xf>
    <xf numFmtId="3" fontId="43" fillId="69" borderId="23" xfId="176" applyNumberFormat="1" applyFont="1" applyFill="1" applyBorder="1" applyAlignment="1" quotePrefix="1">
      <alignment horizontal="right" vertical="top" indent="1"/>
    </xf>
    <xf numFmtId="3" fontId="43" fillId="69" borderId="23" xfId="149" applyNumberFormat="1" applyFont="1" applyFill="1" applyBorder="1" applyAlignment="1">
      <alignment horizontal="right" vertical="center" indent="1"/>
    </xf>
    <xf numFmtId="3" fontId="43" fillId="69" borderId="23" xfId="210" applyNumberFormat="1" applyFont="1" applyFill="1" applyBorder="1" applyAlignment="1">
      <alignment horizontal="right" vertical="center" indent="1"/>
    </xf>
    <xf numFmtId="3" fontId="48" fillId="69" borderId="23" xfId="210" applyNumberFormat="1" applyFont="1" applyFill="1" applyBorder="1" applyAlignment="1">
      <alignment horizontal="right" vertical="center" indent="1"/>
    </xf>
    <xf numFmtId="3" fontId="48" fillId="69" borderId="26" xfId="210" applyNumberFormat="1" applyFont="1" applyFill="1" applyBorder="1" applyAlignment="1">
      <alignment horizontal="right" vertical="center" indent="1"/>
    </xf>
    <xf numFmtId="2" fontId="26" fillId="69" borderId="21" xfId="129" applyNumberFormat="1" applyFont="1" applyFill="1" applyBorder="1" applyAlignment="1">
      <alignment horizontal="right" indent="1"/>
      <protection/>
    </xf>
    <xf numFmtId="2" fontId="43" fillId="69" borderId="23" xfId="215" applyNumberFormat="1" applyFont="1" applyFill="1" applyBorder="1" applyAlignment="1" quotePrefix="1">
      <alignment horizontal="right" vertical="center" indent="2"/>
    </xf>
    <xf numFmtId="2" fontId="43" fillId="69" borderId="23" xfId="176" applyNumberFormat="1" applyFont="1" applyFill="1" applyBorder="1" applyAlignment="1" quotePrefix="1">
      <alignment horizontal="right" vertical="top" indent="1"/>
    </xf>
    <xf numFmtId="2" fontId="43" fillId="69" borderId="23" xfId="149" applyNumberFormat="1" applyFont="1" applyFill="1" applyBorder="1" applyAlignment="1">
      <alignment horizontal="right" vertical="center" indent="1"/>
    </xf>
    <xf numFmtId="2" fontId="26" fillId="69" borderId="23" xfId="129" applyNumberFormat="1" applyFont="1" applyFill="1" applyBorder="1" applyAlignment="1">
      <alignment horizontal="right" indent="1"/>
      <protection/>
    </xf>
    <xf numFmtId="2" fontId="27" fillId="69" borderId="23" xfId="129" applyNumberFormat="1" applyFont="1" applyFill="1" applyBorder="1" applyAlignment="1">
      <alignment horizontal="right" indent="1"/>
      <protection/>
    </xf>
    <xf numFmtId="2" fontId="27" fillId="69" borderId="26" xfId="129" applyNumberFormat="1" applyFont="1" applyFill="1" applyBorder="1" applyAlignment="1">
      <alignment horizontal="right" indent="1"/>
      <protection/>
    </xf>
    <xf numFmtId="2" fontId="26" fillId="69" borderId="27" xfId="129" applyNumberFormat="1" applyFont="1" applyFill="1" applyBorder="1" applyAlignment="1">
      <alignment horizontal="right" indent="1"/>
      <protection/>
    </xf>
    <xf numFmtId="2" fontId="43" fillId="69" borderId="29" xfId="215" applyNumberFormat="1" applyFont="1" applyFill="1" applyBorder="1" applyAlignment="1" quotePrefix="1">
      <alignment horizontal="right" vertical="center" indent="2"/>
    </xf>
    <xf numFmtId="2" fontId="43" fillId="69" borderId="29" xfId="176" applyNumberFormat="1" applyFont="1" applyFill="1" applyBorder="1" applyAlignment="1" quotePrefix="1">
      <alignment horizontal="right" vertical="top" indent="1"/>
    </xf>
    <xf numFmtId="2" fontId="43" fillId="69" borderId="29" xfId="149" applyNumberFormat="1" applyFont="1" applyFill="1" applyBorder="1" applyAlignment="1">
      <alignment horizontal="right" vertical="center" indent="1"/>
    </xf>
    <xf numFmtId="2" fontId="43" fillId="69" borderId="29" xfId="210" applyNumberFormat="1" applyFont="1" applyFill="1" applyBorder="1" applyAlignment="1">
      <alignment horizontal="right" vertical="center" indent="1"/>
    </xf>
    <xf numFmtId="2" fontId="48" fillId="69" borderId="29" xfId="210" applyNumberFormat="1" applyFont="1" applyFill="1" applyBorder="1" applyAlignment="1">
      <alignment horizontal="right" vertical="center" indent="1"/>
    </xf>
    <xf numFmtId="2" fontId="48" fillId="69" borderId="29" xfId="210" applyNumberFormat="1" applyFont="1" applyFill="1" applyBorder="1" applyAlignment="1">
      <alignment horizontal="right" vertical="center" indent="1"/>
    </xf>
    <xf numFmtId="2" fontId="48" fillId="69" borderId="30" xfId="210" applyNumberFormat="1" applyFont="1" applyFill="1" applyBorder="1" applyAlignment="1">
      <alignment horizontal="right" vertical="center" indent="1"/>
    </xf>
    <xf numFmtId="3" fontId="24" fillId="69" borderId="21" xfId="210" applyNumberFormat="1" applyFont="1" applyFill="1" applyBorder="1" applyAlignment="1">
      <alignment horizontal="right" vertical="center" indent="1"/>
    </xf>
    <xf numFmtId="3" fontId="1" fillId="69" borderId="23" xfId="215" applyNumberFormat="1" applyFont="1" applyFill="1" applyBorder="1" applyAlignment="1" quotePrefix="1">
      <alignment horizontal="right" vertical="center" indent="2"/>
    </xf>
    <xf numFmtId="3" fontId="24" fillId="69" borderId="23" xfId="176" applyNumberFormat="1" applyFont="1" applyFill="1" applyBorder="1" applyAlignment="1" quotePrefix="1">
      <alignment horizontal="right" vertical="top" indent="1"/>
    </xf>
    <xf numFmtId="3" fontId="40" fillId="69" borderId="23" xfId="210" applyNumberFormat="1" applyFont="1" applyFill="1" applyBorder="1" applyAlignment="1">
      <alignment horizontal="right" vertical="center" indent="1"/>
    </xf>
    <xf numFmtId="3" fontId="24" fillId="69" borderId="23" xfId="210" applyNumberFormat="1" applyFont="1" applyFill="1" applyBorder="1" applyAlignment="1">
      <alignment horizontal="right" vertical="center" indent="1"/>
    </xf>
    <xf numFmtId="3" fontId="40" fillId="69" borderId="26" xfId="210" applyNumberFormat="1" applyFont="1" applyFill="1" applyBorder="1" applyAlignment="1">
      <alignment horizontal="right" vertical="center" indent="1"/>
    </xf>
    <xf numFmtId="2" fontId="1" fillId="69" borderId="21" xfId="210" applyNumberFormat="1" applyFont="1" applyFill="1" applyBorder="1" applyAlignment="1">
      <alignment horizontal="right" vertical="center" indent="1"/>
    </xf>
    <xf numFmtId="2" fontId="55" fillId="69" borderId="27" xfId="210" applyNumberFormat="1" applyFont="1" applyFill="1" applyBorder="1" applyAlignment="1">
      <alignment horizontal="right" vertical="center" indent="1"/>
    </xf>
    <xf numFmtId="2" fontId="1" fillId="69" borderId="23" xfId="215" applyNumberFormat="1" applyFont="1" applyFill="1" applyBorder="1" applyAlignment="1" quotePrefix="1">
      <alignment horizontal="right" vertical="center" indent="1"/>
    </xf>
    <xf numFmtId="2" fontId="55" fillId="69" borderId="29" xfId="215" applyNumberFormat="1" applyFont="1" applyFill="1" applyBorder="1" applyAlignment="1" quotePrefix="1">
      <alignment horizontal="right" vertical="center" indent="1"/>
    </xf>
    <xf numFmtId="2" fontId="1" fillId="69" borderId="23" xfId="176" applyNumberFormat="1" applyFont="1" applyFill="1" applyBorder="1" applyAlignment="1" quotePrefix="1">
      <alignment horizontal="right" vertical="top" indent="1"/>
    </xf>
    <xf numFmtId="2" fontId="55" fillId="69" borderId="29" xfId="176" applyNumberFormat="1" applyFont="1" applyFill="1" applyBorder="1" applyAlignment="1" quotePrefix="1">
      <alignment horizontal="right" vertical="top" indent="1"/>
    </xf>
    <xf numFmtId="2" fontId="40" fillId="69" borderId="23" xfId="210" applyNumberFormat="1" applyFont="1" applyFill="1" applyBorder="1" applyAlignment="1">
      <alignment horizontal="right" vertical="center" indent="1"/>
    </xf>
    <xf numFmtId="2" fontId="56" fillId="69" borderId="29" xfId="210" applyNumberFormat="1" applyFont="1" applyFill="1" applyBorder="1" applyAlignment="1">
      <alignment horizontal="right" vertical="center" indent="1"/>
    </xf>
    <xf numFmtId="2" fontId="1" fillId="69" borderId="23" xfId="210" applyNumberFormat="1" applyFont="1" applyFill="1" applyBorder="1" applyAlignment="1">
      <alignment horizontal="right" vertical="center" indent="1"/>
    </xf>
    <xf numFmtId="2" fontId="55" fillId="69" borderId="29" xfId="210" applyNumberFormat="1" applyFont="1" applyFill="1" applyBorder="1" applyAlignment="1">
      <alignment horizontal="right" vertical="center" indent="1"/>
    </xf>
    <xf numFmtId="2" fontId="1" fillId="69" borderId="26" xfId="210" applyNumberFormat="1" applyFont="1" applyFill="1" applyBorder="1" applyAlignment="1">
      <alignment horizontal="right" vertical="center" indent="1"/>
    </xf>
    <xf numFmtId="2" fontId="55" fillId="69" borderId="30" xfId="210" applyNumberFormat="1" applyFont="1" applyFill="1" applyBorder="1" applyAlignment="1">
      <alignment horizontal="right" vertical="center" indent="1"/>
    </xf>
    <xf numFmtId="3" fontId="26" fillId="69" borderId="13" xfId="128" applyNumberFormat="1" applyFont="1" applyFill="1" applyBorder="1" applyAlignment="1">
      <alignment horizontal="right" vertical="center" wrapText="1" indent="1"/>
      <protection/>
    </xf>
    <xf numFmtId="3" fontId="49" fillId="69" borderId="13" xfId="127" applyNumberFormat="1" applyFont="1" applyFill="1" applyBorder="1" applyAlignment="1">
      <alignment horizontal="right" vertical="center" indent="1"/>
      <protection/>
    </xf>
    <xf numFmtId="4" fontId="49" fillId="69" borderId="13" xfId="127" applyNumberFormat="1" applyFont="1" applyFill="1" applyBorder="1" applyAlignment="1">
      <alignment horizontal="right" vertical="center" indent="1"/>
      <protection/>
    </xf>
    <xf numFmtId="0" fontId="26" fillId="69" borderId="13" xfId="128" applyFont="1" applyFill="1" applyBorder="1" applyAlignment="1">
      <alignment horizontal="right" vertical="center" wrapText="1" indent="1"/>
      <protection/>
    </xf>
    <xf numFmtId="3" fontId="26" fillId="69" borderId="13" xfId="128" applyNumberFormat="1" applyFont="1" applyFill="1" applyBorder="1" applyAlignment="1" quotePrefix="1">
      <alignment horizontal="right" vertical="center" wrapText="1" indent="1"/>
      <protection/>
    </xf>
    <xf numFmtId="3" fontId="1" fillId="69" borderId="21" xfId="0" applyNumberFormat="1" applyFont="1" applyFill="1" applyBorder="1" applyAlignment="1">
      <alignment horizontal="right" indent="1"/>
    </xf>
    <xf numFmtId="3" fontId="1" fillId="69" borderId="23" xfId="0" applyNumberFormat="1" applyFont="1" applyFill="1" applyBorder="1" applyAlignment="1">
      <alignment horizontal="right" indent="1"/>
    </xf>
    <xf numFmtId="0" fontId="54" fillId="71" borderId="26" xfId="0" applyFont="1" applyFill="1" applyBorder="1" applyAlignment="1">
      <alignment horizontal="right" vertical="center" indent="1"/>
    </xf>
    <xf numFmtId="3" fontId="26" fillId="69" borderId="21" xfId="184" applyNumberFormat="1" applyFont="1" applyFill="1" applyBorder="1" applyAlignment="1" quotePrefix="1">
      <alignment horizontal="right" vertical="center" indent="2"/>
    </xf>
    <xf numFmtId="2" fontId="26" fillId="69" borderId="21" xfId="149" applyNumberFormat="1" applyFont="1" applyFill="1" applyBorder="1" applyAlignment="1">
      <alignment horizontal="right" vertical="center" indent="2"/>
    </xf>
    <xf numFmtId="3" fontId="26" fillId="69" borderId="23" xfId="189" applyNumberFormat="1" applyFont="1" applyFill="1" applyBorder="1" applyAlignment="1" quotePrefix="1">
      <alignment horizontal="right" vertical="center" indent="2"/>
    </xf>
    <xf numFmtId="2" fontId="26" fillId="69" borderId="23" xfId="149" applyNumberFormat="1" applyFont="1" applyFill="1" applyBorder="1" applyAlignment="1">
      <alignment horizontal="right" vertical="center" indent="2"/>
    </xf>
    <xf numFmtId="3" fontId="26" fillId="69" borderId="23" xfId="194" applyNumberFormat="1" applyFont="1" applyFill="1" applyBorder="1" applyAlignment="1" quotePrefix="1">
      <alignment horizontal="right" vertical="center" indent="2"/>
    </xf>
    <xf numFmtId="3" fontId="26" fillId="69" borderId="23" xfId="198" applyNumberFormat="1" applyFont="1" applyFill="1" applyBorder="1" applyAlignment="1" quotePrefix="1">
      <alignment horizontal="right" vertical="center" indent="2"/>
    </xf>
    <xf numFmtId="3" fontId="47" fillId="69" borderId="23" xfId="198" applyNumberFormat="1" applyFont="1" applyFill="1" applyBorder="1" applyAlignment="1" quotePrefix="1">
      <alignment horizontal="right" vertical="center" indent="2"/>
    </xf>
    <xf numFmtId="2" fontId="27" fillId="69" borderId="23" xfId="149" applyNumberFormat="1" applyFont="1" applyFill="1" applyBorder="1" applyAlignment="1">
      <alignment horizontal="right" vertical="center" indent="2"/>
    </xf>
    <xf numFmtId="3" fontId="27" fillId="69" borderId="23" xfId="198" applyNumberFormat="1" applyFont="1" applyFill="1" applyBorder="1" applyAlignment="1" quotePrefix="1">
      <alignment horizontal="right" vertical="center" indent="2"/>
    </xf>
    <xf numFmtId="2" fontId="27" fillId="69" borderId="23" xfId="210" applyNumberFormat="1" applyFont="1" applyFill="1" applyBorder="1" applyAlignment="1">
      <alignment horizontal="right" vertical="center" indent="2"/>
    </xf>
    <xf numFmtId="2" fontId="47" fillId="69" borderId="23" xfId="149" applyNumberFormat="1" applyFont="1" applyFill="1" applyBorder="1" applyAlignment="1">
      <alignment horizontal="right" vertical="center" indent="1"/>
    </xf>
    <xf numFmtId="0" fontId="79" fillId="69" borderId="23" xfId="198" applyFont="1" applyFill="1" applyBorder="1" applyAlignment="1" quotePrefix="1">
      <alignment horizontal="right" vertical="center" indent="2"/>
    </xf>
    <xf numFmtId="3" fontId="48" fillId="69" borderId="23" xfId="149" applyNumberFormat="1" applyFont="1" applyFill="1" applyBorder="1" applyAlignment="1" quotePrefix="1">
      <alignment horizontal="right" vertical="center" indent="2"/>
    </xf>
    <xf numFmtId="2" fontId="47" fillId="69" borderId="23" xfId="149" applyNumberFormat="1" applyFont="1" applyFill="1" applyBorder="1" applyAlignment="1" quotePrefix="1">
      <alignment horizontal="right" vertical="center" indent="1"/>
    </xf>
    <xf numFmtId="3" fontId="50" fillId="69" borderId="23" xfId="149" applyNumberFormat="1" applyFont="1" applyFill="1" applyBorder="1" applyAlignment="1" quotePrefix="1">
      <alignment horizontal="right" vertical="center" indent="2"/>
    </xf>
    <xf numFmtId="2" fontId="27" fillId="69" borderId="23" xfId="149" applyNumberFormat="1" applyFont="1" applyFill="1" applyBorder="1" applyAlignment="1" quotePrefix="1">
      <alignment horizontal="right" vertical="center" indent="1"/>
    </xf>
    <xf numFmtId="2" fontId="79" fillId="69" borderId="23" xfId="129" applyNumberFormat="1" applyFont="1" applyFill="1" applyBorder="1" applyAlignment="1">
      <alignment horizontal="right" indent="1"/>
      <protection/>
    </xf>
    <xf numFmtId="0" fontId="26" fillId="69" borderId="23" xfId="198" applyFont="1" applyFill="1" applyBorder="1" applyAlignment="1" quotePrefix="1">
      <alignment horizontal="right" vertical="center" indent="2"/>
    </xf>
    <xf numFmtId="0" fontId="47" fillId="69" borderId="23" xfId="198" applyFont="1" applyFill="1" applyBorder="1" applyAlignment="1" quotePrefix="1">
      <alignment horizontal="right" vertical="center" indent="2"/>
    </xf>
    <xf numFmtId="0" fontId="27" fillId="69" borderId="23" xfId="198" applyFont="1" applyFill="1" applyBorder="1" applyAlignment="1" quotePrefix="1">
      <alignment horizontal="right" vertical="center" indent="2"/>
    </xf>
    <xf numFmtId="3" fontId="27" fillId="69" borderId="23" xfId="129" applyNumberFormat="1" applyFont="1" applyFill="1" applyBorder="1" applyAlignment="1">
      <alignment horizontal="right" indent="1"/>
      <protection/>
    </xf>
    <xf numFmtId="0" fontId="27" fillId="0" borderId="23" xfId="0" applyFont="1" applyFill="1" applyBorder="1" applyAlignment="1">
      <alignment horizontal="right" indent="1"/>
    </xf>
    <xf numFmtId="3" fontId="27" fillId="0" borderId="23" xfId="0" applyNumberFormat="1" applyFont="1" applyFill="1" applyBorder="1" applyAlignment="1">
      <alignment horizontal="right" indent="1"/>
    </xf>
    <xf numFmtId="3" fontId="79" fillId="69" borderId="23" xfId="198" applyNumberFormat="1" applyFont="1" applyFill="1" applyBorder="1" applyAlignment="1" quotePrefix="1">
      <alignment horizontal="right" vertical="center" indent="2"/>
    </xf>
    <xf numFmtId="0" fontId="27" fillId="69" borderId="23" xfId="198" applyFont="1" applyFill="1" applyBorder="1" applyAlignment="1" quotePrefix="1">
      <alignment horizontal="right" vertical="center" indent="11"/>
    </xf>
    <xf numFmtId="0" fontId="27" fillId="69" borderId="23" xfId="198" applyFont="1" applyFill="1" applyBorder="1" applyAlignment="1" quotePrefix="1">
      <alignment horizontal="right" vertical="center" indent="13"/>
    </xf>
    <xf numFmtId="3" fontId="26" fillId="0" borderId="23" xfId="0" applyNumberFormat="1" applyFont="1" applyFill="1" applyBorder="1" applyAlignment="1">
      <alignment horizontal="right" indent="1"/>
    </xf>
    <xf numFmtId="0" fontId="27" fillId="69" borderId="23" xfId="129" applyFont="1" applyFill="1" applyBorder="1" applyAlignment="1">
      <alignment horizontal="right" indent="1"/>
      <protection/>
    </xf>
    <xf numFmtId="3" fontId="26" fillId="69" borderId="23" xfId="129" applyNumberFormat="1" applyFont="1" applyFill="1" applyBorder="1" applyAlignment="1">
      <alignment horizontal="right" indent="1"/>
      <protection/>
    </xf>
    <xf numFmtId="1" fontId="27" fillId="69" borderId="23" xfId="129" applyNumberFormat="1" applyFont="1" applyFill="1" applyBorder="1" applyAlignment="1">
      <alignment horizontal="right" indent="1"/>
      <protection/>
    </xf>
    <xf numFmtId="3" fontId="27" fillId="69" borderId="26" xfId="198" applyNumberFormat="1" applyFont="1" applyFill="1" applyBorder="1" applyAlignment="1" quotePrefix="1">
      <alignment horizontal="right" vertical="center" indent="2"/>
    </xf>
    <xf numFmtId="0" fontId="27" fillId="69" borderId="26" xfId="198" applyFont="1" applyFill="1" applyBorder="1" applyAlignment="1" quotePrefix="1">
      <alignment horizontal="right" vertical="center" indent="13"/>
    </xf>
    <xf numFmtId="3" fontId="27" fillId="69" borderId="26" xfId="129" applyNumberFormat="1" applyFont="1" applyFill="1" applyBorder="1" applyAlignment="1">
      <alignment horizontal="right" indent="1"/>
      <protection/>
    </xf>
    <xf numFmtId="3" fontId="47" fillId="0" borderId="32" xfId="130" applyNumberFormat="1" applyFont="1" applyBorder="1" applyAlignment="1">
      <alignment horizontal="right" vertical="center" indent="2"/>
      <protection/>
    </xf>
    <xf numFmtId="3" fontId="27" fillId="0" borderId="32" xfId="130" applyNumberFormat="1" applyFont="1" applyBorder="1" applyAlignment="1">
      <alignment horizontal="right" vertical="center" indent="2"/>
      <protection/>
    </xf>
    <xf numFmtId="3" fontId="47" fillId="0" borderId="32" xfId="0" applyNumberFormat="1" applyFont="1" applyFill="1" applyBorder="1" applyAlignment="1">
      <alignment horizontal="right" vertical="center" indent="2"/>
    </xf>
    <xf numFmtId="3" fontId="27" fillId="0" borderId="33" xfId="0" applyNumberFormat="1" applyFont="1" applyFill="1" applyBorder="1" applyAlignment="1">
      <alignment horizontal="right" vertical="center" indent="2"/>
    </xf>
    <xf numFmtId="3" fontId="47" fillId="0" borderId="23" xfId="0" applyNumberFormat="1" applyFont="1" applyFill="1" applyBorder="1" applyAlignment="1">
      <alignment horizontal="right" vertical="center" indent="2"/>
    </xf>
    <xf numFmtId="3" fontId="27" fillId="0" borderId="23" xfId="0" applyNumberFormat="1" applyFont="1" applyFill="1" applyBorder="1" applyAlignment="1">
      <alignment horizontal="right" vertical="center" indent="2"/>
    </xf>
    <xf numFmtId="3" fontId="27" fillId="0" borderId="23" xfId="129" applyNumberFormat="1" applyFont="1" applyFill="1" applyBorder="1" applyAlignment="1">
      <alignment horizontal="right" indent="2"/>
      <protection/>
    </xf>
    <xf numFmtId="2" fontId="47" fillId="69" borderId="23" xfId="149" applyNumberFormat="1" applyFont="1" applyFill="1" applyBorder="1" applyAlignment="1">
      <alignment horizontal="right" vertical="center" indent="2"/>
    </xf>
    <xf numFmtId="2" fontId="47" fillId="69" borderId="23" xfId="149" applyNumberFormat="1" applyFont="1" applyFill="1" applyBorder="1" applyAlignment="1" quotePrefix="1">
      <alignment horizontal="right" vertical="center" indent="2"/>
    </xf>
    <xf numFmtId="2" fontId="27" fillId="69" borderId="23" xfId="149" applyNumberFormat="1" applyFont="1" applyFill="1" applyBorder="1" applyAlignment="1" quotePrefix="1">
      <alignment horizontal="right" vertical="center" indent="2"/>
    </xf>
    <xf numFmtId="2" fontId="27" fillId="0" borderId="23" xfId="0" applyNumberFormat="1" applyFont="1" applyFill="1" applyBorder="1" applyAlignment="1">
      <alignment horizontal="right" indent="2"/>
    </xf>
    <xf numFmtId="2" fontId="27" fillId="69" borderId="23" xfId="129" applyNumberFormat="1" applyFont="1" applyFill="1" applyBorder="1" applyAlignment="1">
      <alignment horizontal="right" indent="2"/>
      <protection/>
    </xf>
    <xf numFmtId="2" fontId="27" fillId="69" borderId="26" xfId="129" applyNumberFormat="1" applyFont="1" applyFill="1" applyBorder="1" applyAlignment="1">
      <alignment horizontal="right" indent="2"/>
      <protection/>
    </xf>
    <xf numFmtId="3" fontId="26" fillId="69" borderId="13" xfId="127" applyNumberFormat="1" applyFont="1" applyFill="1" applyBorder="1" applyAlignment="1">
      <alignment horizontal="right" vertical="center" indent="1"/>
      <protection/>
    </xf>
    <xf numFmtId="3" fontId="36" fillId="69" borderId="21" xfId="129" applyNumberFormat="1" applyFont="1" applyFill="1" applyBorder="1" applyAlignment="1">
      <alignment horizontal="right"/>
      <protection/>
    </xf>
    <xf numFmtId="0" fontId="27" fillId="70" borderId="13" xfId="128" applyFont="1" applyFill="1" applyBorder="1" applyAlignment="1">
      <alignment horizontal="center" vertical="center"/>
      <protection/>
    </xf>
    <xf numFmtId="3" fontId="27" fillId="70" borderId="13" xfId="128" applyNumberFormat="1" applyFont="1" applyFill="1" applyBorder="1" applyAlignment="1">
      <alignment horizontal="center" vertical="center"/>
      <protection/>
    </xf>
    <xf numFmtId="3" fontId="27" fillId="70" borderId="17" xfId="139" applyNumberFormat="1" applyFont="1" applyFill="1" applyBorder="1" applyAlignment="1">
      <alignment horizontal="center" vertical="center"/>
      <protection/>
    </xf>
    <xf numFmtId="3" fontId="27" fillId="70" borderId="18" xfId="139" applyNumberFormat="1" applyFont="1" applyFill="1" applyBorder="1" applyAlignment="1">
      <alignment horizontal="center" vertical="center"/>
      <protection/>
    </xf>
    <xf numFmtId="0" fontId="1" fillId="70" borderId="16" xfId="0" applyNumberFormat="1" applyFont="1" applyFill="1" applyBorder="1" applyAlignment="1" applyProtection="1">
      <alignment horizontal="center" vertical="center" wrapText="1"/>
      <protection/>
    </xf>
    <xf numFmtId="0" fontId="1" fillId="70" borderId="17" xfId="0" applyNumberFormat="1" applyFont="1" applyFill="1" applyBorder="1" applyAlignment="1" applyProtection="1">
      <alignment horizontal="center" vertical="center" wrapText="1"/>
      <protection/>
    </xf>
    <xf numFmtId="3" fontId="27" fillId="70" borderId="17" xfId="128" applyNumberFormat="1" applyFont="1" applyFill="1" applyBorder="1" applyAlignment="1">
      <alignment horizontal="center" vertical="center" wrapText="1"/>
      <protection/>
    </xf>
    <xf numFmtId="3" fontId="27" fillId="70" borderId="17" xfId="157" applyNumberFormat="1" applyFont="1" applyFill="1" applyBorder="1" applyAlignment="1">
      <alignment horizontal="center" vertical="center" wrapText="1"/>
    </xf>
    <xf numFmtId="3" fontId="27" fillId="70" borderId="18" xfId="128" applyNumberFormat="1" applyFont="1" applyFill="1" applyBorder="1" applyAlignment="1">
      <alignment horizontal="center" vertical="center" wrapText="1"/>
      <protection/>
    </xf>
    <xf numFmtId="0" fontId="33" fillId="69" borderId="0" xfId="158" applyNumberFormat="1" applyFont="1" applyFill="1" applyBorder="1" applyAlignment="1" quotePrefix="1">
      <alignment horizontal="center" vertical="center"/>
    </xf>
    <xf numFmtId="0" fontId="33" fillId="69" borderId="0" xfId="176" applyNumberFormat="1" applyFont="1" applyFill="1" applyBorder="1" applyAlignment="1" quotePrefix="1">
      <alignment horizontal="center" vertical="top"/>
    </xf>
    <xf numFmtId="0" fontId="1" fillId="69" borderId="0" xfId="176" applyNumberFormat="1" applyFont="1" applyFill="1" applyBorder="1" applyAlignment="1" quotePrefix="1">
      <alignment horizontal="center" vertical="top"/>
    </xf>
    <xf numFmtId="0" fontId="1" fillId="69" borderId="0" xfId="158" applyNumberFormat="1" applyFont="1" applyFill="1" applyBorder="1" applyAlignment="1" quotePrefix="1">
      <alignment horizontal="center" vertical="center"/>
    </xf>
    <xf numFmtId="0" fontId="33" fillId="69" borderId="34" xfId="176" applyNumberFormat="1" applyFont="1" applyFill="1" applyBorder="1" applyAlignment="1" quotePrefix="1">
      <alignment horizontal="center" vertical="top"/>
    </xf>
    <xf numFmtId="0" fontId="43" fillId="70" borderId="35" xfId="143" applyFont="1" applyFill="1" applyBorder="1" applyAlignment="1">
      <alignment horizontal="center" vertical="center"/>
      <protection/>
    </xf>
    <xf numFmtId="0" fontId="26" fillId="69" borderId="13" xfId="128" applyFont="1" applyFill="1" applyBorder="1" applyAlignment="1">
      <alignment horizontal="right" vertical="center" wrapText="1"/>
      <protection/>
    </xf>
    <xf numFmtId="3" fontId="51" fillId="69" borderId="23" xfId="193" applyNumberFormat="1" applyFont="1" applyFill="1" applyBorder="1" applyAlignment="1" quotePrefix="1">
      <alignment horizontal="right" vertical="center" wrapText="1"/>
    </xf>
    <xf numFmtId="3" fontId="51" fillId="69" borderId="23" xfId="209" applyNumberFormat="1" applyFont="1" applyFill="1" applyBorder="1">
      <alignment horizontal="right" vertical="center"/>
    </xf>
    <xf numFmtId="2" fontId="51" fillId="69" borderId="29" xfId="209" applyNumberFormat="1" applyFont="1" applyFill="1" applyBorder="1">
      <alignment horizontal="right" vertical="center"/>
    </xf>
    <xf numFmtId="174" fontId="51" fillId="69" borderId="23" xfId="209" applyNumberFormat="1" applyFont="1" applyFill="1" applyBorder="1">
      <alignment horizontal="right" vertical="center"/>
    </xf>
    <xf numFmtId="2" fontId="38" fillId="69" borderId="23" xfId="148" applyNumberFormat="1" applyFont="1" applyFill="1" applyBorder="1">
      <alignment vertical="center"/>
    </xf>
    <xf numFmtId="2" fontId="38" fillId="69" borderId="26" xfId="148" applyNumberFormat="1" applyFont="1" applyFill="1" applyBorder="1">
      <alignment vertical="center"/>
    </xf>
    <xf numFmtId="3" fontId="38" fillId="69" borderId="26" xfId="129" applyNumberFormat="1" applyFont="1" applyFill="1" applyBorder="1" applyAlignment="1">
      <alignment vertical="top" wrapText="1"/>
      <protection/>
    </xf>
    <xf numFmtId="3" fontId="36" fillId="70" borderId="13" xfId="157" applyNumberFormat="1" applyFont="1" applyFill="1" applyBorder="1" applyAlignment="1">
      <alignment horizontal="center" vertical="center" wrapText="1"/>
    </xf>
    <xf numFmtId="0" fontId="43" fillId="70" borderId="36" xfId="143" applyFont="1" applyFill="1" applyBorder="1" applyAlignment="1">
      <alignment horizontal="center" vertical="center" wrapText="1"/>
      <protection/>
    </xf>
    <xf numFmtId="0" fontId="37" fillId="69" borderId="0" xfId="158" applyNumberFormat="1" applyFill="1" applyBorder="1" applyAlignment="1" quotePrefix="1">
      <alignment horizontal="left" vertical="center" wrapText="1"/>
    </xf>
    <xf numFmtId="0" fontId="33" fillId="69" borderId="0" xfId="158" applyNumberFormat="1" applyFont="1" applyFill="1" applyBorder="1" applyAlignment="1" quotePrefix="1">
      <alignment horizontal="center" vertical="center" wrapText="1"/>
    </xf>
    <xf numFmtId="0" fontId="26" fillId="69" borderId="21" xfId="184" applyFont="1" applyFill="1" applyBorder="1" applyAlignment="1" quotePrefix="1">
      <alignment horizontal="left" vertical="center" wrapText="1"/>
    </xf>
    <xf numFmtId="0" fontId="26" fillId="69" borderId="23" xfId="189" applyFont="1" applyFill="1" applyBorder="1" applyAlignment="1" quotePrefix="1">
      <alignment horizontal="left" vertical="center" wrapText="1"/>
    </xf>
    <xf numFmtId="0" fontId="26" fillId="69" borderId="23" xfId="194" applyFont="1" applyFill="1" applyBorder="1" applyAlignment="1" quotePrefix="1">
      <alignment horizontal="left" vertical="center" wrapText="1"/>
    </xf>
    <xf numFmtId="0" fontId="26" fillId="69" borderId="23" xfId="198" applyFont="1" applyFill="1" applyBorder="1" applyAlignment="1" quotePrefix="1">
      <alignment horizontal="left" vertical="center" wrapText="1"/>
    </xf>
    <xf numFmtId="0" fontId="47" fillId="69" borderId="23" xfId="198" applyFont="1" applyFill="1" applyBorder="1" applyAlignment="1" quotePrefix="1">
      <alignment horizontal="left" vertical="center" wrapText="1"/>
    </xf>
    <xf numFmtId="0" fontId="27" fillId="69" borderId="23" xfId="198" applyFont="1" applyFill="1" applyBorder="1" applyAlignment="1" quotePrefix="1">
      <alignment horizontal="left" vertical="center" wrapText="1"/>
    </xf>
    <xf numFmtId="0" fontId="27" fillId="69" borderId="26" xfId="198" applyFont="1" applyFill="1" applyBorder="1" applyAlignment="1" quotePrefix="1">
      <alignment horizontal="left" vertical="center" wrapText="1"/>
    </xf>
    <xf numFmtId="0" fontId="1" fillId="69" borderId="0" xfId="129" applyFill="1" applyAlignment="1">
      <alignment wrapText="1"/>
      <protection/>
    </xf>
    <xf numFmtId="2" fontId="26" fillId="69" borderId="23" xfId="129" applyNumberFormat="1" applyFont="1" applyFill="1" applyBorder="1" applyAlignment="1">
      <alignment horizontal="right" indent="2"/>
      <protection/>
    </xf>
    <xf numFmtId="0" fontId="26" fillId="69" borderId="23" xfId="129" applyFont="1" applyFill="1" applyBorder="1" applyAlignment="1">
      <alignment horizontal="right" indent="1"/>
      <protection/>
    </xf>
    <xf numFmtId="2" fontId="26" fillId="0" borderId="23" xfId="0" applyNumberFormat="1" applyFont="1" applyFill="1" applyBorder="1" applyAlignment="1">
      <alignment horizontal="right" indent="2"/>
    </xf>
    <xf numFmtId="0" fontId="26" fillId="0" borderId="23" xfId="0" applyFont="1" applyFill="1" applyBorder="1" applyAlignment="1">
      <alignment horizontal="right" indent="1"/>
    </xf>
    <xf numFmtId="49" fontId="27" fillId="69" borderId="0" xfId="134" applyNumberFormat="1" applyFont="1" applyFill="1">
      <alignment/>
      <protection/>
    </xf>
    <xf numFmtId="0" fontId="59" fillId="69" borderId="37" xfId="158" applyNumberFormat="1" applyFont="1" applyFill="1" applyBorder="1" quotePrefix="1">
      <alignment horizontal="left" vertical="center" indent="1"/>
    </xf>
    <xf numFmtId="0" fontId="60" fillId="69" borderId="37" xfId="158" applyNumberFormat="1" applyFont="1" applyFill="1" applyBorder="1" applyAlignment="1" quotePrefix="1">
      <alignment horizontal="center" vertical="center"/>
    </xf>
    <xf numFmtId="0" fontId="26" fillId="69" borderId="24" xfId="184" applyFont="1" applyFill="1" applyBorder="1" applyAlignment="1" quotePrefix="1">
      <alignment horizontal="left" vertical="center" indent="2"/>
    </xf>
    <xf numFmtId="0" fontId="26" fillId="69" borderId="22" xfId="194" applyFont="1" applyFill="1" applyBorder="1" applyAlignment="1" quotePrefix="1">
      <alignment horizontal="left" vertical="center" indent="4"/>
    </xf>
    <xf numFmtId="0" fontId="26" fillId="69" borderId="22" xfId="198" applyFont="1" applyFill="1" applyBorder="1" applyAlignment="1" quotePrefix="1">
      <alignment horizontal="left" vertical="center" indent="5"/>
    </xf>
    <xf numFmtId="0" fontId="47" fillId="69" borderId="22" xfId="198" applyFont="1" applyFill="1" applyBorder="1" applyAlignment="1" quotePrefix="1">
      <alignment horizontal="left" vertical="center" indent="6"/>
    </xf>
    <xf numFmtId="0" fontId="27" fillId="69" borderId="22" xfId="198" applyFont="1" applyFill="1" applyBorder="1" applyAlignment="1" quotePrefix="1">
      <alignment horizontal="left" vertical="center" indent="7"/>
    </xf>
    <xf numFmtId="0" fontId="27" fillId="69" borderId="22" xfId="198" applyFont="1" applyFill="1" applyBorder="1" applyAlignment="1" quotePrefix="1">
      <alignment horizontal="left" vertical="center" indent="8"/>
    </xf>
    <xf numFmtId="0" fontId="27" fillId="69" borderId="22" xfId="198" applyFont="1" applyFill="1" applyBorder="1" applyAlignment="1" quotePrefix="1">
      <alignment horizontal="left" vertical="center" indent="10"/>
    </xf>
    <xf numFmtId="0" fontId="27" fillId="69" borderId="22" xfId="198" applyFont="1" applyFill="1" applyBorder="1" applyAlignment="1" quotePrefix="1">
      <alignment horizontal="left" vertical="center" indent="12"/>
    </xf>
    <xf numFmtId="0" fontId="27" fillId="0" borderId="22" xfId="131" applyFont="1" applyBorder="1" applyAlignment="1">
      <alignment horizontal="left" indent="10"/>
      <protection/>
    </xf>
    <xf numFmtId="0" fontId="27" fillId="0" borderId="22" xfId="131" applyFont="1" applyBorder="1" applyAlignment="1">
      <alignment horizontal="left" indent="12"/>
      <protection/>
    </xf>
    <xf numFmtId="49" fontId="47" fillId="69" borderId="22" xfId="198" applyNumberFormat="1" applyFont="1" applyFill="1" applyBorder="1" applyAlignment="1" quotePrefix="1">
      <alignment horizontal="left" vertical="center" indent="6"/>
    </xf>
    <xf numFmtId="49" fontId="27" fillId="69" borderId="22" xfId="198" applyNumberFormat="1" applyFont="1" applyFill="1" applyBorder="1" applyAlignment="1" quotePrefix="1">
      <alignment horizontal="left" vertical="center" indent="7"/>
    </xf>
    <xf numFmtId="49" fontId="27" fillId="69" borderId="22" xfId="198" applyNumberFormat="1" applyFont="1" applyFill="1" applyBorder="1" applyAlignment="1" quotePrefix="1">
      <alignment horizontal="left" vertical="center" indent="8"/>
    </xf>
    <xf numFmtId="49" fontId="27" fillId="69" borderId="22" xfId="198" applyNumberFormat="1" applyFont="1" applyFill="1" applyBorder="1" applyAlignment="1" quotePrefix="1">
      <alignment horizontal="left" vertical="center" indent="10"/>
    </xf>
    <xf numFmtId="49" fontId="27" fillId="69" borderId="22" xfId="198" applyNumberFormat="1" applyFont="1" applyFill="1" applyBorder="1" applyAlignment="1" quotePrefix="1">
      <alignment horizontal="left" vertical="center" indent="12"/>
    </xf>
    <xf numFmtId="49" fontId="26" fillId="69" borderId="22" xfId="198" applyNumberFormat="1" applyFont="1" applyFill="1" applyBorder="1" applyAlignment="1" quotePrefix="1">
      <alignment horizontal="left" vertical="center" indent="5"/>
    </xf>
    <xf numFmtId="0" fontId="27" fillId="69" borderId="25" xfId="198" applyFont="1" applyFill="1" applyBorder="1" applyAlignment="1" quotePrefix="1">
      <alignment horizontal="left" vertical="center" indent="12"/>
    </xf>
    <xf numFmtId="49" fontId="55" fillId="69" borderId="0" xfId="129" applyNumberFormat="1" applyFont="1" applyFill="1">
      <alignment/>
      <protection/>
    </xf>
    <xf numFmtId="2" fontId="43" fillId="69" borderId="27" xfId="149" applyNumberFormat="1" applyFont="1" applyFill="1" applyBorder="1" applyAlignment="1">
      <alignment horizontal="right" vertical="center" indent="1"/>
    </xf>
    <xf numFmtId="2" fontId="43" fillId="69" borderId="29" xfId="149" applyNumberFormat="1" applyFont="1" applyFill="1" applyBorder="1" applyAlignment="1">
      <alignment horizontal="right" vertical="center" indent="1"/>
    </xf>
    <xf numFmtId="2" fontId="50" fillId="69" borderId="29" xfId="149" applyNumberFormat="1" applyFont="1" applyFill="1" applyBorder="1" applyAlignment="1">
      <alignment horizontal="right" vertical="center" indent="1"/>
    </xf>
    <xf numFmtId="2" fontId="50" fillId="69" borderId="29" xfId="210" applyNumberFormat="1" applyFont="1" applyFill="1" applyBorder="1" applyAlignment="1">
      <alignment horizontal="right" vertical="center" indent="1"/>
    </xf>
    <xf numFmtId="2" fontId="48" fillId="69" borderId="29" xfId="149" applyNumberFormat="1" applyFont="1" applyFill="1" applyBorder="1" applyAlignment="1">
      <alignment horizontal="right" vertical="center" indent="1"/>
    </xf>
    <xf numFmtId="2" fontId="48" fillId="69" borderId="29" xfId="149" applyNumberFormat="1" applyFont="1" applyFill="1" applyBorder="1" applyAlignment="1" quotePrefix="1">
      <alignment horizontal="right" vertical="center" indent="1"/>
    </xf>
    <xf numFmtId="2" fontId="50" fillId="69" borderId="29" xfId="149" applyNumberFormat="1" applyFont="1" applyFill="1" applyBorder="1" applyAlignment="1" quotePrefix="1">
      <alignment horizontal="right" vertical="center" indent="1"/>
    </xf>
    <xf numFmtId="2" fontId="27" fillId="0" borderId="29" xfId="0" applyNumberFormat="1" applyFont="1" applyFill="1" applyBorder="1" applyAlignment="1">
      <alignment horizontal="right" indent="1"/>
    </xf>
    <xf numFmtId="2" fontId="26" fillId="0" borderId="29" xfId="0" applyNumberFormat="1" applyFont="1" applyFill="1" applyBorder="1" applyAlignment="1">
      <alignment horizontal="right" indent="1"/>
    </xf>
    <xf numFmtId="2" fontId="27" fillId="0" borderId="29" xfId="0" applyNumberFormat="1" applyFont="1" applyFill="1" applyBorder="1" applyAlignment="1">
      <alignment horizontal="right" indent="2"/>
    </xf>
    <xf numFmtId="2" fontId="26" fillId="69" borderId="29" xfId="129" applyNumberFormat="1" applyFont="1" applyFill="1" applyBorder="1" applyAlignment="1">
      <alignment horizontal="right" indent="1"/>
      <protection/>
    </xf>
    <xf numFmtId="2" fontId="27" fillId="69" borderId="29" xfId="129" applyNumberFormat="1" applyFont="1" applyFill="1" applyBorder="1" applyAlignment="1">
      <alignment horizontal="right" indent="1"/>
      <protection/>
    </xf>
    <xf numFmtId="2" fontId="27" fillId="69" borderId="29" xfId="129" applyNumberFormat="1" applyFont="1" applyFill="1" applyBorder="1" applyAlignment="1">
      <alignment horizontal="right" indent="2"/>
      <protection/>
    </xf>
    <xf numFmtId="3" fontId="27" fillId="69" borderId="0" xfId="129" applyNumberFormat="1" applyFont="1" applyFill="1" applyBorder="1" applyAlignment="1">
      <alignment horizontal="right" indent="1"/>
      <protection/>
    </xf>
    <xf numFmtId="2" fontId="27" fillId="69" borderId="30" xfId="129" applyNumberFormat="1" applyFont="1" applyFill="1" applyBorder="1" applyAlignment="1">
      <alignment horizontal="right" indent="2"/>
      <protection/>
    </xf>
    <xf numFmtId="2" fontId="36" fillId="69" borderId="23" xfId="148" applyNumberFormat="1" applyFont="1" applyFill="1" applyBorder="1" applyAlignment="1">
      <alignment horizontal="right" vertical="center"/>
    </xf>
    <xf numFmtId="2" fontId="34" fillId="69" borderId="23" xfId="148" applyNumberFormat="1" applyFont="1" applyFill="1" applyBorder="1" applyAlignment="1">
      <alignment horizontal="right" vertical="center"/>
    </xf>
    <xf numFmtId="2" fontId="41" fillId="69" borderId="23" xfId="148" applyNumberFormat="1" applyFont="1" applyFill="1" applyBorder="1" applyAlignment="1">
      <alignment horizontal="right" vertical="center"/>
    </xf>
    <xf numFmtId="2" fontId="42" fillId="69" borderId="38" xfId="209" applyNumberFormat="1" applyFont="1" applyFill="1" applyBorder="1">
      <alignment horizontal="right" vertical="center"/>
    </xf>
    <xf numFmtId="2" fontId="42" fillId="69" borderId="23" xfId="209" applyNumberFormat="1" applyFont="1" applyFill="1" applyBorder="1">
      <alignment horizontal="right" vertical="center"/>
    </xf>
    <xf numFmtId="2" fontId="57" fillId="69" borderId="23" xfId="148" applyNumberFormat="1" applyFont="1" applyFill="1" applyBorder="1" applyAlignment="1">
      <alignment horizontal="right" vertical="center"/>
    </xf>
    <xf numFmtId="2" fontId="42" fillId="69" borderId="29" xfId="209" applyNumberFormat="1" applyFont="1" applyFill="1" applyBorder="1" applyAlignment="1">
      <alignment horizontal="right" vertical="center"/>
    </xf>
    <xf numFmtId="2" fontId="57" fillId="69" borderId="29" xfId="148" applyNumberFormat="1" applyFont="1" applyFill="1" applyBorder="1" applyAlignment="1">
      <alignment horizontal="right" vertical="center"/>
    </xf>
    <xf numFmtId="2" fontId="34" fillId="69" borderId="29" xfId="129" applyNumberFormat="1" applyFont="1" applyFill="1" applyBorder="1" applyAlignment="1">
      <alignment horizontal="right"/>
      <protection/>
    </xf>
    <xf numFmtId="2" fontId="41" fillId="69" borderId="26" xfId="148" applyNumberFormat="1" applyFont="1" applyFill="1" applyBorder="1" applyAlignment="1">
      <alignment horizontal="right" vertical="center"/>
    </xf>
    <xf numFmtId="2" fontId="34" fillId="69" borderId="30" xfId="129" applyNumberFormat="1" applyFont="1" applyFill="1" applyBorder="1" applyAlignment="1">
      <alignment horizontal="right"/>
      <protection/>
    </xf>
    <xf numFmtId="4" fontId="30" fillId="69" borderId="0" xfId="128" applyNumberFormat="1" applyFont="1" applyFill="1" applyAlignment="1">
      <alignment horizontal="center" vertical="center"/>
      <protection/>
    </xf>
    <xf numFmtId="180" fontId="30" fillId="69" borderId="0" xfId="128" applyNumberFormat="1" applyFont="1" applyFill="1" applyAlignment="1">
      <alignment horizontal="center" vertical="center" wrapText="1"/>
      <protection/>
    </xf>
    <xf numFmtId="0" fontId="30" fillId="69" borderId="0" xfId="128" applyFont="1" applyFill="1" applyAlignment="1">
      <alignment horizontal="center" vertical="center" wrapText="1"/>
      <protection/>
    </xf>
    <xf numFmtId="0" fontId="28" fillId="69" borderId="0" xfId="128" applyFont="1" applyFill="1" applyAlignment="1">
      <alignment horizontal="center" vertical="center"/>
      <protection/>
    </xf>
    <xf numFmtId="0" fontId="28" fillId="69" borderId="0" xfId="141" applyFont="1" applyFill="1" applyAlignment="1">
      <alignment horizontal="center" vertical="center"/>
      <protection/>
    </xf>
    <xf numFmtId="0" fontId="1" fillId="69" borderId="0" xfId="129" applyFill="1" applyAlignment="1">
      <alignment horizontal="center" vertical="center"/>
      <protection/>
    </xf>
    <xf numFmtId="0" fontId="30" fillId="69" borderId="0" xfId="142" applyFont="1" applyFill="1" applyAlignment="1">
      <alignment horizontal="center" vertical="center"/>
      <protection/>
    </xf>
    <xf numFmtId="0" fontId="36" fillId="69" borderId="0" xfId="142" applyFont="1" applyFill="1" applyAlignment="1">
      <alignment horizontal="center" vertical="center"/>
      <protection/>
    </xf>
    <xf numFmtId="0" fontId="34" fillId="69" borderId="0" xfId="0" applyFont="1" applyFill="1" applyAlignment="1">
      <alignment horizontal="center" vertical="center"/>
    </xf>
    <xf numFmtId="0" fontId="26" fillId="69" borderId="0" xfId="134" applyFont="1" applyFill="1" applyAlignment="1">
      <alignment horizontal="center"/>
      <protection/>
    </xf>
    <xf numFmtId="0" fontId="43" fillId="70" borderId="35" xfId="143" applyFont="1" applyFill="1" applyBorder="1" applyAlignment="1">
      <alignment horizontal="center" vertical="center"/>
      <protection/>
    </xf>
    <xf numFmtId="0" fontId="43" fillId="70" borderId="36" xfId="143" applyFont="1" applyFill="1" applyBorder="1" applyAlignment="1">
      <alignment horizontal="center" vertical="center"/>
      <protection/>
    </xf>
    <xf numFmtId="0" fontId="27" fillId="70" borderId="16" xfId="143" applyNumberFormat="1" applyFont="1" applyFill="1" applyBorder="1" applyAlignment="1">
      <alignment horizontal="center" vertical="center"/>
      <protection/>
    </xf>
    <xf numFmtId="0" fontId="27" fillId="70" borderId="17" xfId="143" applyNumberFormat="1" applyFont="1" applyFill="1" applyBorder="1" applyAlignment="1">
      <alignment horizontal="center" vertical="center"/>
      <protection/>
    </xf>
    <xf numFmtId="49" fontId="30" fillId="69" borderId="0" xfId="134" applyNumberFormat="1" applyFont="1" applyFill="1" applyAlignment="1">
      <alignment horizontal="center"/>
      <protection/>
    </xf>
    <xf numFmtId="0" fontId="26" fillId="70" borderId="35" xfId="143" applyFont="1" applyFill="1" applyBorder="1" applyAlignment="1">
      <alignment horizontal="center" vertical="center"/>
      <protection/>
    </xf>
    <xf numFmtId="0" fontId="26" fillId="70" borderId="36" xfId="143" applyFont="1" applyFill="1" applyBorder="1" applyAlignment="1">
      <alignment horizontal="center" vertical="center"/>
      <protection/>
    </xf>
    <xf numFmtId="0" fontId="52" fillId="69" borderId="0" xfId="0" applyNumberFormat="1" applyFont="1" applyFill="1" applyBorder="1" applyAlignment="1" applyProtection="1">
      <alignment horizontal="center" vertical="center" wrapText="1"/>
      <protection/>
    </xf>
    <xf numFmtId="0" fontId="54" fillId="71" borderId="25" xfId="0" applyFont="1" applyFill="1" applyBorder="1" applyAlignment="1">
      <alignment horizontal="center" vertical="center"/>
    </xf>
    <xf numFmtId="0" fontId="54" fillId="71" borderId="26" xfId="0" applyFont="1" applyFill="1" applyBorder="1" applyAlignment="1">
      <alignment horizontal="center" vertical="center"/>
    </xf>
    <xf numFmtId="0" fontId="30" fillId="69" borderId="0" xfId="136" applyFont="1" applyFill="1" applyAlignment="1">
      <alignment horizontal="center"/>
      <protection/>
    </xf>
    <xf numFmtId="0" fontId="1" fillId="69" borderId="17" xfId="129" applyFill="1" applyBorder="1" applyAlignment="1">
      <alignment horizontal="center"/>
      <protection/>
    </xf>
    <xf numFmtId="0" fontId="1" fillId="69" borderId="0" xfId="129" applyFont="1" applyFill="1" applyAlignment="1">
      <alignment horizontal="center"/>
      <protection/>
    </xf>
  </cellXfs>
  <cellStyles count="2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rmal 6" xfId="129"/>
    <cellStyle name="Normalno 2" xfId="130"/>
    <cellStyle name="Normalno 2 2" xfId="131"/>
    <cellStyle name="Normalno 3" xfId="132"/>
    <cellStyle name="Normalno 4" xfId="133"/>
    <cellStyle name="Normalno 5" xfId="134"/>
    <cellStyle name="Normalno 5 2" xfId="135"/>
    <cellStyle name="Normalno 8" xfId="136"/>
    <cellStyle name="Note" xfId="137"/>
    <cellStyle name="Note 2" xfId="138"/>
    <cellStyle name="Obično_Bilanca prihoda" xfId="139"/>
    <cellStyle name="Obično_List7" xfId="140"/>
    <cellStyle name="Obično_PRIHODI 04. -07." xfId="141"/>
    <cellStyle name="Obično_PRIHODI 04. -07. 2" xfId="142"/>
    <cellStyle name="Obično_PRIHODI 04. -07. 3" xfId="143"/>
    <cellStyle name="Output" xfId="144"/>
    <cellStyle name="Output 2" xfId="145"/>
    <cellStyle name="Percent" xfId="146"/>
    <cellStyle name="SAPBEXaggData" xfId="147"/>
    <cellStyle name="SAPBEXaggData 2" xfId="148"/>
    <cellStyle name="SAPBEXaggData 3" xfId="149"/>
    <cellStyle name="SAPBEXaggDataEmph" xfId="150"/>
    <cellStyle name="SAPBEXaggItem" xfId="151"/>
    <cellStyle name="SAPBEXaggItem 2" xfId="152"/>
    <cellStyle name="SAPBEXaggItem 3" xfId="153"/>
    <cellStyle name="SAPBEXaggItemX" xfId="154"/>
    <cellStyle name="SAPBEXchaText" xfId="155"/>
    <cellStyle name="SAPBEXchaText 2" xfId="156"/>
    <cellStyle name="SAPBEXchaText 3" xfId="157"/>
    <cellStyle name="SAPBEXchaText 4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Drill 2" xfId="169"/>
    <cellStyle name="SAPBEXfilterItem" xfId="170"/>
    <cellStyle name="SAPBEXfilterItem 2" xfId="171"/>
    <cellStyle name="SAPBEXfilterText" xfId="172"/>
    <cellStyle name="SAPBEXfilterText 2" xfId="173"/>
    <cellStyle name="SAPBEXformats" xfId="174"/>
    <cellStyle name="SAPBEXformats 2" xfId="175"/>
    <cellStyle name="SAPBEXformats 3" xfId="176"/>
    <cellStyle name="SAPBEXheaderItem" xfId="177"/>
    <cellStyle name="SAPBEXheaderItem 2" xfId="178"/>
    <cellStyle name="SAPBEXheaderText" xfId="179"/>
    <cellStyle name="SAPBEXheaderText 2" xfId="180"/>
    <cellStyle name="SAPBEXHLevel0" xfId="181"/>
    <cellStyle name="SAPBEXHLevel0 2" xfId="182"/>
    <cellStyle name="SAPBEXHLevel0 3" xfId="183"/>
    <cellStyle name="SAPBEXHLevel0 4" xfId="184"/>
    <cellStyle name="SAPBEXHLevel0X" xfId="185"/>
    <cellStyle name="SAPBEXHLevel1" xfId="186"/>
    <cellStyle name="SAPBEXHLevel1 2" xfId="187"/>
    <cellStyle name="SAPBEXHLevel1 3" xfId="188"/>
    <cellStyle name="SAPBEXHLevel1 4" xfId="189"/>
    <cellStyle name="SAPBEXHLevel1X" xfId="190"/>
    <cellStyle name="SAPBEXHLevel2" xfId="191"/>
    <cellStyle name="SAPBEXHLevel2 2" xfId="192"/>
    <cellStyle name="SAPBEXHLevel2 3" xfId="193"/>
    <cellStyle name="SAPBEXHLevel2 4" xfId="194"/>
    <cellStyle name="SAPBEXHLevel2X" xfId="195"/>
    <cellStyle name="SAPBEXHLevel3" xfId="196"/>
    <cellStyle name="SAPBEXHLevel3 2" xfId="197"/>
    <cellStyle name="SAPBEXHLevel3 3" xfId="198"/>
    <cellStyle name="SAPBEXHLevel3 3 2" xfId="199"/>
    <cellStyle name="SAPBEXHLevel3X" xfId="200"/>
    <cellStyle name="SAPBEXinputData" xfId="201"/>
    <cellStyle name="SAPBEXItemHeader" xfId="202"/>
    <cellStyle name="SAPBEXresData" xfId="203"/>
    <cellStyle name="SAPBEXresDataEmph" xfId="204"/>
    <cellStyle name="SAPBEXresDataEmph 2" xfId="205"/>
    <cellStyle name="SAPBEXresItem" xfId="206"/>
    <cellStyle name="SAPBEXresItemX" xfId="207"/>
    <cellStyle name="SAPBEXstdData" xfId="208"/>
    <cellStyle name="SAPBEXstdData 2" xfId="209"/>
    <cellStyle name="SAPBEXstdData 3" xfId="210"/>
    <cellStyle name="SAPBEXstdDataEmph" xfId="211"/>
    <cellStyle name="SAPBEXstdItem" xfId="212"/>
    <cellStyle name="SAPBEXstdItem 2" xfId="213"/>
    <cellStyle name="SAPBEXstdItem 3" xfId="214"/>
    <cellStyle name="SAPBEXstdItem 4" xfId="215"/>
    <cellStyle name="SAPBEXstdItemX" xfId="216"/>
    <cellStyle name="SAPBEXtitle" xfId="217"/>
    <cellStyle name="SAPBEXtitle 2" xfId="218"/>
    <cellStyle name="SAPBEXunassignedItem" xfId="219"/>
    <cellStyle name="SAPBEXunassignedItem 2" xfId="220"/>
    <cellStyle name="SAPBEXundefined" xfId="221"/>
    <cellStyle name="Sheet Title" xfId="222"/>
    <cellStyle name="Title" xfId="223"/>
    <cellStyle name="Total" xfId="224"/>
    <cellStyle name="Total 2" xfId="225"/>
    <cellStyle name="Warning Text" xfId="226"/>
    <cellStyle name="Warning Text 2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723900</xdr:colOff>
      <xdr:row>6</xdr:row>
      <xdr:rowOff>123825</xdr:rowOff>
    </xdr:from>
    <xdr:to>
      <xdr:col>13</xdr:col>
      <xdr:colOff>819150</xdr:colOff>
      <xdr:row>16</xdr:row>
      <xdr:rowOff>28575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96150" y="1695450"/>
          <a:ext cx="36671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723900</xdr:colOff>
      <xdr:row>0</xdr:row>
      <xdr:rowOff>0</xdr:rowOff>
    </xdr:from>
    <xdr:to>
      <xdr:col>10</xdr:col>
      <xdr:colOff>723900</xdr:colOff>
      <xdr:row>1</xdr:row>
      <xdr:rowOff>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752475</xdr:colOff>
      <xdr:row>18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19225"/>
          <a:ext cx="123063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752475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12525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752475</xdr:colOff>
      <xdr:row>208</xdr:row>
      <xdr:rowOff>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14106525" cy="402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rzzhr-my.sharepoint.com/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29"/>
  <sheetViews>
    <sheetView tabSelected="1" zoomScale="85" zoomScaleNormal="85" zoomScalePageLayoutView="0" workbookViewId="0" topLeftCell="A2">
      <selection activeCell="A3" sqref="A3:G3"/>
    </sheetView>
  </sheetViews>
  <sheetFormatPr defaultColWidth="12.5" defaultRowHeight="15" customHeight="1"/>
  <cols>
    <col min="1" max="1" width="51.83203125" style="71" customWidth="1"/>
    <col min="2" max="3" width="20.83203125" style="71" customWidth="1"/>
    <col min="4" max="5" width="20.83203125" style="62" customWidth="1"/>
    <col min="6" max="6" width="12.83203125" style="62" customWidth="1"/>
    <col min="7" max="7" width="13" style="62" customWidth="1"/>
    <col min="8" max="8" width="20.33203125" style="57" customWidth="1"/>
    <col min="9" max="10" width="19.5" style="75" bestFit="1" customWidth="1"/>
    <col min="11" max="11" width="5.33203125" style="75" bestFit="1" customWidth="1"/>
    <col min="12" max="12" width="19.5" style="75" bestFit="1" customWidth="1"/>
    <col min="13" max="13" width="5.83203125" style="75" bestFit="1" customWidth="1"/>
    <col min="14" max="14" width="19.5" style="75" bestFit="1" customWidth="1"/>
    <col min="15" max="15" width="5.33203125" style="75" bestFit="1" customWidth="1"/>
    <col min="16" max="16" width="18.66015625" style="75" bestFit="1" customWidth="1"/>
    <col min="17" max="29" width="12.5" style="75" customWidth="1"/>
    <col min="30" max="16384" width="12.5" style="57" customWidth="1"/>
  </cols>
  <sheetData>
    <row r="1" spans="1:7" ht="45" customHeight="1">
      <c r="A1" s="511" t="s">
        <v>268</v>
      </c>
      <c r="B1" s="511"/>
      <c r="C1" s="511"/>
      <c r="D1" s="511"/>
      <c r="E1" s="511"/>
      <c r="F1" s="511"/>
      <c r="G1" s="511"/>
    </row>
    <row r="3" spans="1:7" ht="43.5" customHeight="1">
      <c r="A3" s="510" t="s">
        <v>256</v>
      </c>
      <c r="B3" s="510"/>
      <c r="C3" s="510"/>
      <c r="D3" s="510"/>
      <c r="E3" s="510"/>
      <c r="F3" s="510"/>
      <c r="G3" s="510"/>
    </row>
    <row r="4" spans="1:7" s="60" customFormat="1" ht="12.75" customHeight="1">
      <c r="A4" s="58"/>
      <c r="B4" s="58"/>
      <c r="C4" s="58"/>
      <c r="D4" s="59"/>
      <c r="E4" s="59"/>
      <c r="F4" s="59"/>
      <c r="G4" s="59"/>
    </row>
    <row r="5" spans="1:29" s="61" customFormat="1" ht="15" customHeight="1">
      <c r="A5" s="512" t="s">
        <v>10</v>
      </c>
      <c r="B5" s="512"/>
      <c r="C5" s="512"/>
      <c r="D5" s="512"/>
      <c r="E5" s="512"/>
      <c r="F5" s="512"/>
      <c r="G5" s="51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s="61" customFormat="1" ht="9" customHeight="1">
      <c r="A6" s="60"/>
      <c r="B6" s="60"/>
      <c r="C6" s="60"/>
      <c r="D6" s="62"/>
      <c r="E6" s="62"/>
      <c r="F6" s="62"/>
      <c r="G6" s="6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</row>
    <row r="7" spans="1:7" s="65" customFormat="1" ht="12" customHeight="1">
      <c r="A7" s="63"/>
      <c r="B7" s="120"/>
      <c r="C7" s="120"/>
      <c r="D7" s="64"/>
      <c r="E7" s="64"/>
      <c r="F7" s="64"/>
      <c r="G7" s="64"/>
    </row>
    <row r="8" spans="1:29" s="66" customFormat="1" ht="18" customHeight="1">
      <c r="A8" s="509" t="s">
        <v>30</v>
      </c>
      <c r="B8" s="509"/>
      <c r="C8" s="509"/>
      <c r="D8" s="509"/>
      <c r="E8" s="509"/>
      <c r="F8" s="509"/>
      <c r="G8" s="509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</row>
    <row r="9" spans="1:29" s="66" customFormat="1" ht="6.75" customHeight="1">
      <c r="A9" s="57"/>
      <c r="B9" s="57"/>
      <c r="C9" s="57"/>
      <c r="D9" s="67"/>
      <c r="E9" s="67"/>
      <c r="F9" s="67"/>
      <c r="G9" s="67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</row>
    <row r="10" spans="1:29" s="66" customFormat="1" ht="41.25" customHeight="1">
      <c r="A10" s="73"/>
      <c r="B10" s="74" t="s">
        <v>244</v>
      </c>
      <c r="C10" s="142" t="s">
        <v>245</v>
      </c>
      <c r="D10" s="86" t="s">
        <v>153</v>
      </c>
      <c r="E10" s="74" t="s">
        <v>154</v>
      </c>
      <c r="F10" s="74" t="s">
        <v>259</v>
      </c>
      <c r="G10" s="74" t="s">
        <v>259</v>
      </c>
      <c r="H10" s="7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 s="68" customFormat="1" ht="15" customHeight="1">
      <c r="A11" s="423">
        <v>1</v>
      </c>
      <c r="B11" s="423">
        <v>2</v>
      </c>
      <c r="C11" s="423">
        <v>3</v>
      </c>
      <c r="D11" s="424">
        <v>4</v>
      </c>
      <c r="E11" s="424">
        <v>5</v>
      </c>
      <c r="F11" s="424" t="s">
        <v>257</v>
      </c>
      <c r="G11" s="424" t="s">
        <v>258</v>
      </c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1:29" ht="18" customHeight="1">
      <c r="A12" s="69" t="s">
        <v>2</v>
      </c>
      <c r="B12" s="367">
        <v>4576751.475214015</v>
      </c>
      <c r="C12" s="367">
        <v>35122489</v>
      </c>
      <c r="D12" s="368">
        <v>35445820</v>
      </c>
      <c r="E12" s="368">
        <v>11973672.4</v>
      </c>
      <c r="F12" s="369">
        <f>E12/B12*100</f>
        <v>261.6194579243588</v>
      </c>
      <c r="G12" s="369">
        <f>E12/D12*100</f>
        <v>33.78020990909506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57"/>
      <c r="AA12" s="57"/>
      <c r="AB12" s="57"/>
      <c r="AC12" s="57"/>
    </row>
    <row r="13" spans="1:29" ht="28.5">
      <c r="A13" s="69" t="s">
        <v>3</v>
      </c>
      <c r="B13" s="367">
        <v>0</v>
      </c>
      <c r="C13" s="367">
        <v>0</v>
      </c>
      <c r="D13" s="368">
        <v>0</v>
      </c>
      <c r="E13" s="368">
        <v>0</v>
      </c>
      <c r="F13" s="369" t="s">
        <v>265</v>
      </c>
      <c r="G13" s="369" t="s">
        <v>265</v>
      </c>
      <c r="I13" s="80"/>
      <c r="J13" s="80"/>
      <c r="K13" s="80"/>
      <c r="L13" s="80"/>
      <c r="M13" s="80"/>
      <c r="N13" s="80"/>
      <c r="O13" s="80"/>
      <c r="P13" s="80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ht="15">
      <c r="A14" s="69" t="s">
        <v>4</v>
      </c>
      <c r="B14" s="367">
        <v>4576751.48</v>
      </c>
      <c r="C14" s="367">
        <f>SUM(C12:C13)</f>
        <v>35122489</v>
      </c>
      <c r="D14" s="368">
        <f>SUM(D12:D13)</f>
        <v>35445820</v>
      </c>
      <c r="E14" s="368">
        <f>SUM(E12:E13)</f>
        <v>11973672.4</v>
      </c>
      <c r="F14" s="369">
        <f>E14/B14*100</f>
        <v>261.61945765077894</v>
      </c>
      <c r="G14" s="369">
        <f>E14/D14*100</f>
        <v>33.78020990909506</v>
      </c>
      <c r="I14" s="62"/>
      <c r="J14" s="62"/>
      <c r="K14" s="62"/>
      <c r="L14" s="62"/>
      <c r="M14" s="62"/>
      <c r="N14" s="62"/>
      <c r="O14" s="62"/>
      <c r="P14" s="62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</row>
    <row r="15" spans="1:29" ht="18" customHeight="1">
      <c r="A15" s="69" t="s">
        <v>5</v>
      </c>
      <c r="B15" s="367">
        <v>14529419</v>
      </c>
      <c r="C15" s="367">
        <v>34806515</v>
      </c>
      <c r="D15" s="368">
        <v>35168770</v>
      </c>
      <c r="E15" s="368">
        <v>11961797.609999998</v>
      </c>
      <c r="F15" s="369">
        <f>E15/B15*100</f>
        <v>82.32812069085486</v>
      </c>
      <c r="G15" s="369">
        <f>E15/D15*100</f>
        <v>34.012556054704206</v>
      </c>
      <c r="H15" s="79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</row>
    <row r="16" spans="1:29" ht="28.5">
      <c r="A16" s="69" t="s">
        <v>11</v>
      </c>
      <c r="B16" s="367">
        <v>20310</v>
      </c>
      <c r="C16" s="367">
        <v>319862</v>
      </c>
      <c r="D16" s="368">
        <v>320203</v>
      </c>
      <c r="E16" s="368">
        <v>0</v>
      </c>
      <c r="F16" s="369">
        <f>E16/B16*100</f>
        <v>0</v>
      </c>
      <c r="G16" s="369">
        <f>E16/D16*100</f>
        <v>0</v>
      </c>
      <c r="H16" s="79"/>
      <c r="I16" s="62"/>
      <c r="J16" s="62"/>
      <c r="K16" s="62"/>
      <c r="L16" s="62"/>
      <c r="M16" s="62"/>
      <c r="N16" s="62"/>
      <c r="O16" s="62"/>
      <c r="P16" s="62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</row>
    <row r="17" spans="1:29" ht="15">
      <c r="A17" s="69" t="s">
        <v>6</v>
      </c>
      <c r="B17" s="367">
        <v>14549729.07956732</v>
      </c>
      <c r="C17" s="367">
        <f>SUM(C15:C16)</f>
        <v>35126377</v>
      </c>
      <c r="D17" s="368">
        <f>SUM(D15:D16)</f>
        <v>35488973</v>
      </c>
      <c r="E17" s="368">
        <f>SUM(E15:E16)</f>
        <v>11961797.609999998</v>
      </c>
      <c r="F17" s="369">
        <f>E17/B17*100</f>
        <v>82.21319822922584</v>
      </c>
      <c r="G17" s="369">
        <f>E17/D17*100</f>
        <v>33.705674182231185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57"/>
      <c r="W17" s="57"/>
      <c r="X17" s="57"/>
      <c r="Y17" s="57"/>
      <c r="Z17" s="57"/>
      <c r="AA17" s="57"/>
      <c r="AB17" s="57"/>
      <c r="AC17" s="57"/>
    </row>
    <row r="18" spans="1:29" ht="18" customHeight="1">
      <c r="A18" s="70" t="s">
        <v>12</v>
      </c>
      <c r="B18" s="371">
        <f>B14-B17</f>
        <v>-9972977.59956732</v>
      </c>
      <c r="C18" s="371">
        <f>C14-C17</f>
        <v>-3888</v>
      </c>
      <c r="D18" s="368">
        <f>D14-D17</f>
        <v>-43153</v>
      </c>
      <c r="E18" s="368">
        <f>E14-E17</f>
        <v>11874.790000002831</v>
      </c>
      <c r="F18" s="369">
        <f>E18/B18*100</f>
        <v>-0.11906965478913761</v>
      </c>
      <c r="G18" s="369">
        <f>E18/D18*100</f>
        <v>-27.517878247173616</v>
      </c>
      <c r="H18" s="79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8" s="61" customFormat="1" ht="14.25" customHeight="1">
      <c r="A19" s="71"/>
      <c r="B19" s="71"/>
      <c r="C19" s="71"/>
      <c r="D19" s="62"/>
      <c r="E19" s="62"/>
      <c r="F19" s="62"/>
      <c r="G19" s="62"/>
      <c r="H19" s="81"/>
    </row>
    <row r="20" spans="1:8" s="61" customFormat="1" ht="18.75" customHeight="1">
      <c r="A20" s="509" t="s">
        <v>31</v>
      </c>
      <c r="B20" s="509"/>
      <c r="C20" s="509"/>
      <c r="D20" s="509"/>
      <c r="E20" s="509"/>
      <c r="F20" s="509"/>
      <c r="G20" s="509"/>
      <c r="H20" s="81"/>
    </row>
    <row r="21" spans="1:7" s="61" customFormat="1" ht="6.75" customHeight="1">
      <c r="A21" s="72"/>
      <c r="B21" s="72"/>
      <c r="C21" s="72"/>
      <c r="D21" s="62"/>
      <c r="E21" s="62"/>
      <c r="F21" s="62"/>
      <c r="G21" s="62"/>
    </row>
    <row r="22" spans="1:29" s="66" customFormat="1" ht="42" customHeight="1">
      <c r="A22" s="73"/>
      <c r="B22" s="74" t="s">
        <v>244</v>
      </c>
      <c r="C22" s="142" t="s">
        <v>245</v>
      </c>
      <c r="D22" s="142" t="s">
        <v>153</v>
      </c>
      <c r="E22" s="74" t="s">
        <v>154</v>
      </c>
      <c r="F22" s="74" t="s">
        <v>259</v>
      </c>
      <c r="G22" s="74" t="s">
        <v>260</v>
      </c>
      <c r="H22" s="7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68" customFormat="1" ht="15">
      <c r="A23" s="423">
        <v>1</v>
      </c>
      <c r="B23" s="423">
        <v>2</v>
      </c>
      <c r="C23" s="423">
        <v>3</v>
      </c>
      <c r="D23" s="424">
        <v>4</v>
      </c>
      <c r="E23" s="424">
        <v>5</v>
      </c>
      <c r="F23" s="424" t="s">
        <v>257</v>
      </c>
      <c r="G23" s="424" t="s">
        <v>258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</row>
    <row r="24" spans="1:29" s="66" customFormat="1" ht="28.5">
      <c r="A24" s="69" t="s">
        <v>7</v>
      </c>
      <c r="B24" s="438">
        <v>0</v>
      </c>
      <c r="C24" s="438">
        <v>0</v>
      </c>
      <c r="D24" s="78">
        <v>0</v>
      </c>
      <c r="E24" s="78">
        <v>0</v>
      </c>
      <c r="F24" s="78" t="s">
        <v>265</v>
      </c>
      <c r="G24" s="78" t="s">
        <v>265</v>
      </c>
      <c r="H24" s="7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66" customFormat="1" ht="28.5">
      <c r="A25" s="69" t="s">
        <v>8</v>
      </c>
      <c r="B25" s="438">
        <v>0</v>
      </c>
      <c r="C25" s="438">
        <v>0</v>
      </c>
      <c r="D25" s="78">
        <v>0</v>
      </c>
      <c r="E25" s="78">
        <v>0</v>
      </c>
      <c r="F25" s="78" t="s">
        <v>265</v>
      </c>
      <c r="G25" s="78" t="s">
        <v>265</v>
      </c>
      <c r="H25" s="79"/>
      <c r="I25" s="62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s="66" customFormat="1" ht="28.5">
      <c r="A26" s="69" t="s">
        <v>17</v>
      </c>
      <c r="B26" s="371">
        <v>9972978</v>
      </c>
      <c r="C26" s="367">
        <v>3888</v>
      </c>
      <c r="D26" s="368">
        <v>287995</v>
      </c>
      <c r="E26" s="368">
        <v>287994.59</v>
      </c>
      <c r="F26" s="369">
        <f>E26/B26*100</f>
        <v>2.887749175822909</v>
      </c>
      <c r="G26" s="369">
        <f>E26/D26*100</f>
        <v>99.99985763641732</v>
      </c>
      <c r="H26" s="79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s="66" customFormat="1" ht="28.5">
      <c r="A27" s="69" t="s">
        <v>18</v>
      </c>
      <c r="B27" s="370">
        <v>0</v>
      </c>
      <c r="C27" s="370">
        <v>0</v>
      </c>
      <c r="D27" s="368">
        <f>D26+D18</f>
        <v>244842</v>
      </c>
      <c r="E27" s="368">
        <f>E26+E18</f>
        <v>299869.38000000286</v>
      </c>
      <c r="F27" s="369" t="s">
        <v>265</v>
      </c>
      <c r="G27" s="369">
        <f>E27/D27*100</f>
        <v>122.4746489572879</v>
      </c>
      <c r="H27" s="79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18" customHeight="1">
      <c r="A28" s="69" t="s">
        <v>13</v>
      </c>
      <c r="B28" s="371">
        <v>9972978</v>
      </c>
      <c r="C28" s="367">
        <f>C26</f>
        <v>3888</v>
      </c>
      <c r="D28" s="368">
        <f>D26-D27</f>
        <v>43153</v>
      </c>
      <c r="E28" s="421">
        <f>E26-E27</f>
        <v>-11874.790000002831</v>
      </c>
      <c r="F28" s="369">
        <f>E28/B28*100</f>
        <v>-0.1190696500082807</v>
      </c>
      <c r="G28" s="369">
        <f>E28/D28*100</f>
        <v>-27.517878247173616</v>
      </c>
      <c r="H28" s="7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s="66" customFormat="1" ht="28.5">
      <c r="A29" s="69" t="s">
        <v>9</v>
      </c>
      <c r="B29" s="367">
        <v>0</v>
      </c>
      <c r="C29" s="367">
        <v>0</v>
      </c>
      <c r="D29" s="368">
        <v>0</v>
      </c>
      <c r="E29" s="368">
        <v>0</v>
      </c>
      <c r="F29" s="369" t="s">
        <v>265</v>
      </c>
      <c r="G29" s="369" t="s">
        <v>265</v>
      </c>
      <c r="H29" s="79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ht="15.75" customHeight="1"/>
    <row r="31" spans="4:7" s="75" customFormat="1" ht="15" customHeight="1">
      <c r="D31" s="82"/>
      <c r="E31" s="82"/>
      <c r="F31" s="82"/>
      <c r="G31" s="82"/>
    </row>
    <row r="32" spans="4:7" s="75" customFormat="1" ht="15" customHeight="1">
      <c r="D32" s="82"/>
      <c r="E32" s="82"/>
      <c r="F32" s="82"/>
      <c r="G32" s="82"/>
    </row>
    <row r="33" spans="4:7" s="75" customFormat="1" ht="17.25" customHeight="1">
      <c r="D33" s="82"/>
      <c r="E33" s="82"/>
      <c r="F33" s="82"/>
      <c r="G33" s="82"/>
    </row>
    <row r="34" spans="4:7" s="75" customFormat="1" ht="15" customHeight="1">
      <c r="D34" s="82"/>
      <c r="E34" s="82"/>
      <c r="F34" s="82"/>
      <c r="G34" s="82"/>
    </row>
    <row r="35" spans="4:7" s="75" customFormat="1" ht="15" customHeight="1">
      <c r="D35" s="82"/>
      <c r="E35" s="82"/>
      <c r="F35" s="82"/>
      <c r="G35" s="82"/>
    </row>
    <row r="36" spans="4:7" s="75" customFormat="1" ht="15" customHeight="1">
      <c r="D36" s="82"/>
      <c r="E36" s="82"/>
      <c r="F36" s="82"/>
      <c r="G36" s="82"/>
    </row>
    <row r="37" spans="4:7" s="75" customFormat="1" ht="15" customHeight="1">
      <c r="D37" s="82"/>
      <c r="E37" s="82"/>
      <c r="F37" s="82"/>
      <c r="G37" s="82"/>
    </row>
    <row r="38" spans="4:7" s="75" customFormat="1" ht="15" customHeight="1">
      <c r="D38" s="82"/>
      <c r="E38" s="82"/>
      <c r="F38" s="82"/>
      <c r="G38" s="82"/>
    </row>
    <row r="39" spans="4:7" s="75" customFormat="1" ht="15" customHeight="1">
      <c r="D39" s="82"/>
      <c r="E39" s="82"/>
      <c r="F39" s="82"/>
      <c r="G39" s="82"/>
    </row>
    <row r="40" spans="4:7" s="75" customFormat="1" ht="15" customHeight="1">
      <c r="D40" s="82"/>
      <c r="E40" s="82"/>
      <c r="F40" s="82"/>
      <c r="G40" s="82"/>
    </row>
    <row r="41" spans="4:7" s="75" customFormat="1" ht="15" customHeight="1">
      <c r="D41" s="82"/>
      <c r="E41" s="82"/>
      <c r="F41" s="82"/>
      <c r="G41" s="82"/>
    </row>
    <row r="42" spans="4:7" s="75" customFormat="1" ht="15" customHeight="1">
      <c r="D42" s="82"/>
      <c r="E42" s="82"/>
      <c r="F42" s="82"/>
      <c r="G42" s="82"/>
    </row>
    <row r="43" spans="4:7" s="75" customFormat="1" ht="15" customHeight="1">
      <c r="D43" s="82"/>
      <c r="E43" s="82"/>
      <c r="F43" s="82"/>
      <c r="G43" s="82"/>
    </row>
    <row r="44" spans="4:7" s="75" customFormat="1" ht="15" customHeight="1">
      <c r="D44" s="82"/>
      <c r="E44" s="82"/>
      <c r="F44" s="82"/>
      <c r="G44" s="82"/>
    </row>
    <row r="45" spans="4:7" s="75" customFormat="1" ht="15" customHeight="1">
      <c r="D45" s="82"/>
      <c r="E45" s="82"/>
      <c r="F45" s="82"/>
      <c r="G45" s="82"/>
    </row>
    <row r="46" spans="4:7" s="75" customFormat="1" ht="15" customHeight="1">
      <c r="D46" s="82"/>
      <c r="E46" s="82"/>
      <c r="F46" s="82"/>
      <c r="G46" s="82"/>
    </row>
    <row r="47" spans="4:7" s="75" customFormat="1" ht="15" customHeight="1">
      <c r="D47" s="82"/>
      <c r="E47" s="82"/>
      <c r="F47" s="82"/>
      <c r="G47" s="82"/>
    </row>
    <row r="48" spans="4:7" s="75" customFormat="1" ht="15" customHeight="1">
      <c r="D48" s="82"/>
      <c r="E48" s="82"/>
      <c r="F48" s="82"/>
      <c r="G48" s="82"/>
    </row>
    <row r="49" spans="4:7" s="75" customFormat="1" ht="15" customHeight="1">
      <c r="D49" s="82"/>
      <c r="E49" s="82"/>
      <c r="F49" s="82"/>
      <c r="G49" s="82"/>
    </row>
    <row r="50" spans="4:7" s="75" customFormat="1" ht="15" customHeight="1">
      <c r="D50" s="82"/>
      <c r="E50" s="82"/>
      <c r="F50" s="82"/>
      <c r="G50" s="82"/>
    </row>
    <row r="51" spans="4:7" s="75" customFormat="1" ht="15" customHeight="1">
      <c r="D51" s="82"/>
      <c r="E51" s="82"/>
      <c r="F51" s="82"/>
      <c r="G51" s="82"/>
    </row>
    <row r="52" spans="4:7" s="75" customFormat="1" ht="15" customHeight="1">
      <c r="D52" s="82"/>
      <c r="E52" s="82"/>
      <c r="F52" s="82"/>
      <c r="G52" s="82"/>
    </row>
    <row r="53" spans="4:7" s="75" customFormat="1" ht="15" customHeight="1">
      <c r="D53" s="82"/>
      <c r="E53" s="82"/>
      <c r="F53" s="82"/>
      <c r="G53" s="82"/>
    </row>
    <row r="54" spans="4:7" s="75" customFormat="1" ht="15" customHeight="1">
      <c r="D54" s="82"/>
      <c r="E54" s="82"/>
      <c r="F54" s="82"/>
      <c r="G54" s="82"/>
    </row>
    <row r="55" spans="4:7" s="75" customFormat="1" ht="15" customHeight="1">
      <c r="D55" s="82"/>
      <c r="E55" s="82"/>
      <c r="F55" s="82"/>
      <c r="G55" s="82"/>
    </row>
    <row r="56" spans="4:7" s="75" customFormat="1" ht="15" customHeight="1">
      <c r="D56" s="82"/>
      <c r="E56" s="82"/>
      <c r="F56" s="82"/>
      <c r="G56" s="82"/>
    </row>
    <row r="57" spans="4:7" s="75" customFormat="1" ht="15" customHeight="1">
      <c r="D57" s="82"/>
      <c r="E57" s="82"/>
      <c r="F57" s="82"/>
      <c r="G57" s="82"/>
    </row>
    <row r="58" spans="4:7" s="75" customFormat="1" ht="15" customHeight="1">
      <c r="D58" s="82"/>
      <c r="E58" s="82"/>
      <c r="F58" s="82"/>
      <c r="G58" s="82"/>
    </row>
    <row r="59" spans="4:7" s="75" customFormat="1" ht="15" customHeight="1">
      <c r="D59" s="82"/>
      <c r="E59" s="82"/>
      <c r="F59" s="82"/>
      <c r="G59" s="82"/>
    </row>
    <row r="60" spans="4:7" s="75" customFormat="1" ht="15" customHeight="1">
      <c r="D60" s="82"/>
      <c r="E60" s="82"/>
      <c r="F60" s="82"/>
      <c r="G60" s="82"/>
    </row>
    <row r="61" spans="4:7" s="75" customFormat="1" ht="15" customHeight="1">
      <c r="D61" s="82"/>
      <c r="E61" s="82"/>
      <c r="F61" s="82"/>
      <c r="G61" s="82"/>
    </row>
    <row r="62" spans="4:7" s="75" customFormat="1" ht="15" customHeight="1">
      <c r="D62" s="82"/>
      <c r="E62" s="82"/>
      <c r="F62" s="82"/>
      <c r="G62" s="82"/>
    </row>
    <row r="63" spans="4:7" s="75" customFormat="1" ht="15" customHeight="1">
      <c r="D63" s="82"/>
      <c r="E63" s="82"/>
      <c r="F63" s="82"/>
      <c r="G63" s="82"/>
    </row>
    <row r="64" spans="4:7" s="75" customFormat="1" ht="15" customHeight="1">
      <c r="D64" s="82"/>
      <c r="E64" s="82"/>
      <c r="F64" s="82"/>
      <c r="G64" s="82"/>
    </row>
    <row r="65" spans="4:7" s="75" customFormat="1" ht="15" customHeight="1">
      <c r="D65" s="82"/>
      <c r="E65" s="82"/>
      <c r="F65" s="82"/>
      <c r="G65" s="82"/>
    </row>
    <row r="66" spans="4:7" s="75" customFormat="1" ht="15" customHeight="1">
      <c r="D66" s="82"/>
      <c r="E66" s="82"/>
      <c r="F66" s="82"/>
      <c r="G66" s="82"/>
    </row>
    <row r="67" spans="4:7" s="75" customFormat="1" ht="15" customHeight="1">
      <c r="D67" s="82"/>
      <c r="E67" s="82"/>
      <c r="F67" s="82"/>
      <c r="G67" s="82"/>
    </row>
    <row r="68" spans="4:7" s="75" customFormat="1" ht="15" customHeight="1">
      <c r="D68" s="82"/>
      <c r="E68" s="82"/>
      <c r="F68" s="82"/>
      <c r="G68" s="82"/>
    </row>
    <row r="69" spans="4:7" s="75" customFormat="1" ht="15" customHeight="1">
      <c r="D69" s="82"/>
      <c r="E69" s="82"/>
      <c r="F69" s="82"/>
      <c r="G69" s="82"/>
    </row>
    <row r="70" spans="4:7" s="75" customFormat="1" ht="15" customHeight="1">
      <c r="D70" s="82"/>
      <c r="E70" s="82"/>
      <c r="F70" s="82"/>
      <c r="G70" s="82"/>
    </row>
    <row r="71" spans="4:7" s="75" customFormat="1" ht="15" customHeight="1">
      <c r="D71" s="82"/>
      <c r="E71" s="82"/>
      <c r="F71" s="82"/>
      <c r="G71" s="82"/>
    </row>
    <row r="72" spans="4:7" s="75" customFormat="1" ht="15" customHeight="1">
      <c r="D72" s="82"/>
      <c r="E72" s="82"/>
      <c r="F72" s="82"/>
      <c r="G72" s="82"/>
    </row>
    <row r="73" spans="4:7" s="75" customFormat="1" ht="15" customHeight="1">
      <c r="D73" s="82"/>
      <c r="E73" s="82"/>
      <c r="F73" s="82"/>
      <c r="G73" s="82"/>
    </row>
    <row r="74" spans="4:7" s="75" customFormat="1" ht="15" customHeight="1">
      <c r="D74" s="82"/>
      <c r="E74" s="82"/>
      <c r="F74" s="82"/>
      <c r="G74" s="82"/>
    </row>
    <row r="75" spans="4:7" s="75" customFormat="1" ht="15" customHeight="1">
      <c r="D75" s="82"/>
      <c r="E75" s="82"/>
      <c r="F75" s="82"/>
      <c r="G75" s="82"/>
    </row>
    <row r="76" spans="4:7" s="75" customFormat="1" ht="15" customHeight="1">
      <c r="D76" s="82"/>
      <c r="E76" s="82"/>
      <c r="F76" s="82"/>
      <c r="G76" s="82"/>
    </row>
    <row r="77" spans="4:7" s="75" customFormat="1" ht="15" customHeight="1">
      <c r="D77" s="82"/>
      <c r="E77" s="82"/>
      <c r="F77" s="82"/>
      <c r="G77" s="82"/>
    </row>
    <row r="78" spans="4:7" s="75" customFormat="1" ht="15" customHeight="1">
      <c r="D78" s="82"/>
      <c r="E78" s="82"/>
      <c r="F78" s="82"/>
      <c r="G78" s="82"/>
    </row>
    <row r="79" spans="4:7" s="75" customFormat="1" ht="15" customHeight="1">
      <c r="D79" s="82"/>
      <c r="E79" s="82"/>
      <c r="F79" s="82"/>
      <c r="G79" s="82"/>
    </row>
    <row r="80" spans="4:7" s="75" customFormat="1" ht="15" customHeight="1">
      <c r="D80" s="82"/>
      <c r="E80" s="82"/>
      <c r="F80" s="82"/>
      <c r="G80" s="82"/>
    </row>
    <row r="81" spans="4:7" s="75" customFormat="1" ht="15" customHeight="1">
      <c r="D81" s="82"/>
      <c r="E81" s="82"/>
      <c r="F81" s="82"/>
      <c r="G81" s="82"/>
    </row>
    <row r="82" spans="4:7" s="75" customFormat="1" ht="15" customHeight="1">
      <c r="D82" s="82"/>
      <c r="E82" s="82"/>
      <c r="F82" s="82"/>
      <c r="G82" s="82"/>
    </row>
    <row r="83" spans="4:7" s="75" customFormat="1" ht="15" customHeight="1">
      <c r="D83" s="82"/>
      <c r="E83" s="82"/>
      <c r="F83" s="82"/>
      <c r="G83" s="82"/>
    </row>
    <row r="84" spans="4:7" s="75" customFormat="1" ht="15" customHeight="1">
      <c r="D84" s="82"/>
      <c r="E84" s="82"/>
      <c r="F84" s="82"/>
      <c r="G84" s="82"/>
    </row>
    <row r="85" spans="4:7" s="75" customFormat="1" ht="15" customHeight="1">
      <c r="D85" s="82"/>
      <c r="E85" s="82"/>
      <c r="F85" s="82"/>
      <c r="G85" s="82"/>
    </row>
    <row r="86" spans="4:7" s="75" customFormat="1" ht="15" customHeight="1">
      <c r="D86" s="82"/>
      <c r="E86" s="82"/>
      <c r="F86" s="82"/>
      <c r="G86" s="82"/>
    </row>
    <row r="87" spans="4:7" s="75" customFormat="1" ht="15" customHeight="1">
      <c r="D87" s="82"/>
      <c r="E87" s="82"/>
      <c r="F87" s="82"/>
      <c r="G87" s="82"/>
    </row>
    <row r="88" spans="4:7" s="75" customFormat="1" ht="15" customHeight="1">
      <c r="D88" s="82"/>
      <c r="E88" s="82"/>
      <c r="F88" s="82"/>
      <c r="G88" s="82"/>
    </row>
    <row r="89" spans="4:7" s="75" customFormat="1" ht="15" customHeight="1">
      <c r="D89" s="82"/>
      <c r="E89" s="82"/>
      <c r="F89" s="82"/>
      <c r="G89" s="82"/>
    </row>
    <row r="90" spans="4:7" s="75" customFormat="1" ht="15" customHeight="1">
      <c r="D90" s="82"/>
      <c r="E90" s="82"/>
      <c r="F90" s="82"/>
      <c r="G90" s="82"/>
    </row>
    <row r="91" spans="4:7" s="75" customFormat="1" ht="15" customHeight="1">
      <c r="D91" s="82"/>
      <c r="E91" s="82"/>
      <c r="F91" s="82"/>
      <c r="G91" s="82"/>
    </row>
    <row r="92" spans="4:7" s="75" customFormat="1" ht="15" customHeight="1">
      <c r="D92" s="82"/>
      <c r="E92" s="82"/>
      <c r="F92" s="82"/>
      <c r="G92" s="82"/>
    </row>
    <row r="93" spans="4:7" s="75" customFormat="1" ht="15" customHeight="1">
      <c r="D93" s="82"/>
      <c r="E93" s="82"/>
      <c r="F93" s="82"/>
      <c r="G93" s="82"/>
    </row>
    <row r="94" spans="4:7" s="75" customFormat="1" ht="15" customHeight="1">
      <c r="D94" s="82"/>
      <c r="E94" s="82"/>
      <c r="F94" s="82"/>
      <c r="G94" s="82"/>
    </row>
    <row r="95" spans="4:7" s="75" customFormat="1" ht="15" customHeight="1">
      <c r="D95" s="82"/>
      <c r="E95" s="82"/>
      <c r="F95" s="82"/>
      <c r="G95" s="82"/>
    </row>
    <row r="96" spans="4:7" s="75" customFormat="1" ht="15" customHeight="1">
      <c r="D96" s="82"/>
      <c r="E96" s="82"/>
      <c r="F96" s="82"/>
      <c r="G96" s="82"/>
    </row>
    <row r="97" spans="4:7" s="75" customFormat="1" ht="15" customHeight="1">
      <c r="D97" s="82"/>
      <c r="E97" s="82"/>
      <c r="F97" s="82"/>
      <c r="G97" s="82"/>
    </row>
    <row r="98" spans="4:7" s="75" customFormat="1" ht="15" customHeight="1">
      <c r="D98" s="82"/>
      <c r="E98" s="82"/>
      <c r="F98" s="82"/>
      <c r="G98" s="82"/>
    </row>
    <row r="99" spans="4:7" s="75" customFormat="1" ht="15" customHeight="1">
      <c r="D99" s="82"/>
      <c r="E99" s="82"/>
      <c r="F99" s="82"/>
      <c r="G99" s="82"/>
    </row>
    <row r="100" spans="4:7" s="75" customFormat="1" ht="15" customHeight="1">
      <c r="D100" s="82"/>
      <c r="E100" s="82"/>
      <c r="F100" s="82"/>
      <c r="G100" s="82"/>
    </row>
    <row r="101" spans="4:7" s="75" customFormat="1" ht="15" customHeight="1">
      <c r="D101" s="82"/>
      <c r="E101" s="82"/>
      <c r="F101" s="82"/>
      <c r="G101" s="82"/>
    </row>
    <row r="102" spans="4:7" s="75" customFormat="1" ht="15" customHeight="1">
      <c r="D102" s="82"/>
      <c r="E102" s="82"/>
      <c r="F102" s="82"/>
      <c r="G102" s="82"/>
    </row>
    <row r="103" spans="4:7" s="75" customFormat="1" ht="15" customHeight="1">
      <c r="D103" s="82"/>
      <c r="E103" s="82"/>
      <c r="F103" s="82"/>
      <c r="G103" s="82"/>
    </row>
    <row r="104" spans="4:7" s="75" customFormat="1" ht="15" customHeight="1">
      <c r="D104" s="82"/>
      <c r="E104" s="82"/>
      <c r="F104" s="82"/>
      <c r="G104" s="82"/>
    </row>
    <row r="105" spans="4:7" s="75" customFormat="1" ht="15" customHeight="1">
      <c r="D105" s="82"/>
      <c r="E105" s="82"/>
      <c r="F105" s="82"/>
      <c r="G105" s="82"/>
    </row>
    <row r="106" spans="4:7" s="75" customFormat="1" ht="15" customHeight="1">
      <c r="D106" s="82"/>
      <c r="E106" s="82"/>
      <c r="F106" s="82"/>
      <c r="G106" s="82"/>
    </row>
    <row r="107" spans="4:7" s="75" customFormat="1" ht="15" customHeight="1">
      <c r="D107" s="82"/>
      <c r="E107" s="82"/>
      <c r="F107" s="82"/>
      <c r="G107" s="82"/>
    </row>
    <row r="108" spans="4:7" s="75" customFormat="1" ht="15" customHeight="1">
      <c r="D108" s="82"/>
      <c r="E108" s="82"/>
      <c r="F108" s="82"/>
      <c r="G108" s="82"/>
    </row>
    <row r="109" spans="4:7" s="75" customFormat="1" ht="15" customHeight="1">
      <c r="D109" s="82"/>
      <c r="E109" s="82"/>
      <c r="F109" s="82"/>
      <c r="G109" s="82"/>
    </row>
    <row r="110" spans="4:7" s="75" customFormat="1" ht="15" customHeight="1">
      <c r="D110" s="82"/>
      <c r="E110" s="82"/>
      <c r="F110" s="82"/>
      <c r="G110" s="82"/>
    </row>
    <row r="111" spans="4:7" s="75" customFormat="1" ht="15" customHeight="1">
      <c r="D111" s="82"/>
      <c r="E111" s="82"/>
      <c r="F111" s="82"/>
      <c r="G111" s="82"/>
    </row>
    <row r="112" spans="4:7" s="75" customFormat="1" ht="15" customHeight="1">
      <c r="D112" s="82"/>
      <c r="E112" s="82"/>
      <c r="F112" s="82"/>
      <c r="G112" s="82"/>
    </row>
    <row r="113" spans="4:7" s="75" customFormat="1" ht="15" customHeight="1">
      <c r="D113" s="82"/>
      <c r="E113" s="82"/>
      <c r="F113" s="82"/>
      <c r="G113" s="82"/>
    </row>
    <row r="114" spans="4:7" s="75" customFormat="1" ht="15" customHeight="1">
      <c r="D114" s="82"/>
      <c r="E114" s="82"/>
      <c r="F114" s="82"/>
      <c r="G114" s="82"/>
    </row>
    <row r="115" spans="4:7" s="75" customFormat="1" ht="15" customHeight="1">
      <c r="D115" s="82"/>
      <c r="E115" s="82"/>
      <c r="F115" s="82"/>
      <c r="G115" s="82"/>
    </row>
    <row r="116" spans="4:7" s="75" customFormat="1" ht="15" customHeight="1">
      <c r="D116" s="82"/>
      <c r="E116" s="82"/>
      <c r="F116" s="82"/>
      <c r="G116" s="82"/>
    </row>
    <row r="117" spans="4:7" s="75" customFormat="1" ht="15" customHeight="1">
      <c r="D117" s="82"/>
      <c r="E117" s="82"/>
      <c r="F117" s="82"/>
      <c r="G117" s="82"/>
    </row>
    <row r="118" spans="4:7" s="75" customFormat="1" ht="15" customHeight="1">
      <c r="D118" s="82"/>
      <c r="E118" s="82"/>
      <c r="F118" s="82"/>
      <c r="G118" s="82"/>
    </row>
    <row r="119" spans="4:7" s="75" customFormat="1" ht="15" customHeight="1">
      <c r="D119" s="82"/>
      <c r="E119" s="82"/>
      <c r="F119" s="82"/>
      <c r="G119" s="82"/>
    </row>
    <row r="120" spans="4:7" s="75" customFormat="1" ht="15" customHeight="1">
      <c r="D120" s="82"/>
      <c r="E120" s="82"/>
      <c r="F120" s="82"/>
      <c r="G120" s="82"/>
    </row>
    <row r="121" spans="4:7" s="75" customFormat="1" ht="15" customHeight="1">
      <c r="D121" s="82"/>
      <c r="E121" s="82"/>
      <c r="F121" s="82"/>
      <c r="G121" s="82"/>
    </row>
    <row r="122" spans="4:7" s="75" customFormat="1" ht="15" customHeight="1">
      <c r="D122" s="82"/>
      <c r="E122" s="82"/>
      <c r="F122" s="82"/>
      <c r="G122" s="82"/>
    </row>
    <row r="123" spans="4:7" s="75" customFormat="1" ht="15" customHeight="1">
      <c r="D123" s="82"/>
      <c r="E123" s="82"/>
      <c r="F123" s="82"/>
      <c r="G123" s="82"/>
    </row>
    <row r="124" spans="4:7" s="75" customFormat="1" ht="15" customHeight="1">
      <c r="D124" s="82"/>
      <c r="E124" s="82"/>
      <c r="F124" s="82"/>
      <c r="G124" s="82"/>
    </row>
    <row r="125" spans="4:7" s="75" customFormat="1" ht="15" customHeight="1">
      <c r="D125" s="82"/>
      <c r="E125" s="82"/>
      <c r="F125" s="82"/>
      <c r="G125" s="82"/>
    </row>
    <row r="126" spans="4:7" s="75" customFormat="1" ht="15" customHeight="1">
      <c r="D126" s="82"/>
      <c r="E126" s="82"/>
      <c r="F126" s="82"/>
      <c r="G126" s="82"/>
    </row>
    <row r="127" spans="4:7" s="75" customFormat="1" ht="15" customHeight="1">
      <c r="D127" s="82"/>
      <c r="E127" s="82"/>
      <c r="F127" s="82"/>
      <c r="G127" s="82"/>
    </row>
    <row r="128" spans="4:7" s="75" customFormat="1" ht="15" customHeight="1">
      <c r="D128" s="82"/>
      <c r="E128" s="82"/>
      <c r="F128" s="82"/>
      <c r="G128" s="82"/>
    </row>
    <row r="129" spans="4:7" s="75" customFormat="1" ht="15" customHeight="1">
      <c r="D129" s="82"/>
      <c r="E129" s="82"/>
      <c r="F129" s="82"/>
      <c r="G129" s="82"/>
    </row>
  </sheetData>
  <sheetProtection password="CC4B" sheet="1"/>
  <mergeCells count="5">
    <mergeCell ref="A20:G20"/>
    <mergeCell ref="A3:G3"/>
    <mergeCell ref="A1:G1"/>
    <mergeCell ref="A5:G5"/>
    <mergeCell ref="A8:G8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  <oddFooter>&amp;R&amp;P</oddFooter>
  </headerFooter>
  <rowBreaks count="1" manualBreakCount="1">
    <brk id="2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13"/>
  <sheetViews>
    <sheetView showGridLines="0" zoomScale="96" zoomScaleNormal="96" zoomScalePageLayoutView="0" workbookViewId="0" topLeftCell="A1">
      <selection activeCell="A3" sqref="A3:P3"/>
    </sheetView>
  </sheetViews>
  <sheetFormatPr defaultColWidth="11.66015625" defaultRowHeight="11.25"/>
  <cols>
    <col min="1" max="1" width="12.33203125" style="42" customWidth="1"/>
    <col min="2" max="2" width="15.5" style="42" bestFit="1" customWidth="1"/>
    <col min="3" max="3" width="7.33203125" style="42" customWidth="1"/>
    <col min="4" max="4" width="79.83203125" style="42" customWidth="1"/>
    <col min="5" max="5" width="74.5" style="42" hidden="1" customWidth="1"/>
    <col min="6" max="10" width="11.5" style="56" hidden="1" customWidth="1"/>
    <col min="11" max="12" width="20.83203125" style="56" customWidth="1"/>
    <col min="13" max="14" width="20.83203125" style="42" customWidth="1"/>
    <col min="15" max="16" width="13.16015625" style="42" customWidth="1"/>
    <col min="17" max="18" width="19.83203125" style="42" bestFit="1" customWidth="1"/>
    <col min="19" max="19" width="15" style="42" bestFit="1" customWidth="1"/>
    <col min="20" max="20" width="19.83203125" style="42" bestFit="1" customWidth="1"/>
    <col min="21" max="21" width="12.16015625" style="42" bestFit="1" customWidth="1"/>
    <col min="22" max="22" width="19.83203125" style="42" bestFit="1" customWidth="1"/>
    <col min="23" max="23" width="12.16015625" style="42" bestFit="1" customWidth="1"/>
    <col min="24" max="16384" width="11.66015625" style="42" customWidth="1"/>
  </cols>
  <sheetData>
    <row r="1" spans="1:16" ht="20.25" customHeight="1">
      <c r="A1" s="513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2" ht="16.5">
      <c r="A2" s="43"/>
      <c r="F2" s="42"/>
      <c r="G2" s="42"/>
      <c r="H2" s="42"/>
      <c r="I2" s="42"/>
      <c r="J2" s="42"/>
      <c r="K2" s="42"/>
      <c r="L2" s="42"/>
    </row>
    <row r="3" spans="1:16" ht="15.75">
      <c r="A3" s="515" t="s">
        <v>41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</row>
    <row r="4" spans="1:16" ht="15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6"/>
      <c r="O4" s="46"/>
      <c r="P4" s="46"/>
    </row>
    <row r="5" spans="6:16" ht="12.75">
      <c r="F5" s="42"/>
      <c r="G5" s="42"/>
      <c r="H5" s="42"/>
      <c r="I5" s="42"/>
      <c r="J5" s="42"/>
      <c r="K5" s="42"/>
      <c r="L5" s="42"/>
      <c r="M5" s="47"/>
      <c r="N5" s="47"/>
      <c r="O5" s="47"/>
      <c r="P5" s="47"/>
    </row>
    <row r="6" spans="1:16" s="48" customFormat="1" ht="42.75">
      <c r="A6" s="83" t="s">
        <v>42</v>
      </c>
      <c r="B6" s="84" t="s">
        <v>43</v>
      </c>
      <c r="C6" s="84" t="s">
        <v>44</v>
      </c>
      <c r="D6" s="84" t="s">
        <v>45</v>
      </c>
      <c r="E6" s="85"/>
      <c r="F6" s="85"/>
      <c r="G6" s="85"/>
      <c r="H6" s="85"/>
      <c r="I6" s="85"/>
      <c r="J6" s="85"/>
      <c r="K6" s="74" t="s">
        <v>244</v>
      </c>
      <c r="L6" s="142" t="s">
        <v>245</v>
      </c>
      <c r="M6" s="142" t="s">
        <v>153</v>
      </c>
      <c r="N6" s="74" t="s">
        <v>154</v>
      </c>
      <c r="O6" s="74" t="s">
        <v>259</v>
      </c>
      <c r="P6" s="74" t="s">
        <v>260</v>
      </c>
    </row>
    <row r="7" spans="1:16" s="49" customFormat="1" ht="11.25">
      <c r="A7" s="133">
        <v>1</v>
      </c>
      <c r="B7" s="134">
        <v>2</v>
      </c>
      <c r="C7" s="134">
        <v>3</v>
      </c>
      <c r="D7" s="134">
        <v>4</v>
      </c>
      <c r="E7" s="135"/>
      <c r="F7" s="135"/>
      <c r="G7" s="135"/>
      <c r="H7" s="135"/>
      <c r="I7" s="135"/>
      <c r="J7" s="135"/>
      <c r="K7" s="135">
        <v>5</v>
      </c>
      <c r="L7" s="135">
        <v>6</v>
      </c>
      <c r="M7" s="136">
        <v>7</v>
      </c>
      <c r="N7" s="137">
        <v>8</v>
      </c>
      <c r="O7" s="137" t="s">
        <v>261</v>
      </c>
      <c r="P7" s="136" t="s">
        <v>262</v>
      </c>
    </row>
    <row r="8" spans="1:16" s="49" customFormat="1" ht="12.75">
      <c r="A8" s="298"/>
      <c r="B8" s="299"/>
      <c r="C8" s="299"/>
      <c r="D8" s="90" t="s">
        <v>4</v>
      </c>
      <c r="E8" s="242"/>
      <c r="F8" s="242"/>
      <c r="G8" s="242"/>
      <c r="H8" s="242"/>
      <c r="I8" s="242"/>
      <c r="J8" s="242"/>
      <c r="K8" s="422">
        <f>K11</f>
        <v>4576751.625788041</v>
      </c>
      <c r="L8" s="422">
        <f>L11</f>
        <v>35122489</v>
      </c>
      <c r="M8" s="243">
        <f>M11</f>
        <v>35445820</v>
      </c>
      <c r="N8" s="243">
        <f>N11</f>
        <v>11973672.4</v>
      </c>
      <c r="O8" s="244">
        <f>N8/K8*100</f>
        <v>261.61944931714163</v>
      </c>
      <c r="P8" s="245">
        <f>N8/M8*100</f>
        <v>33.78020990909506</v>
      </c>
    </row>
    <row r="9" spans="1:24" ht="12.75" hidden="1">
      <c r="A9" s="246">
        <f>IF(ISNUMBER(SEARCH("XXX",E9)),LEFT(E9,LEN(E9)-3),"")</f>
      </c>
      <c r="B9" s="130">
        <f>IF(ISNUMBER(SEARCH("YYY",E9)),LEFT(E9,LEN(E9)-3),"")</f>
      </c>
      <c r="C9" s="130">
        <f>IF(ISNUMBER(VALUE(E9)),E9,"")</f>
      </c>
      <c r="D9" s="130" t="s">
        <v>14</v>
      </c>
      <c r="E9" s="247" t="s">
        <v>14</v>
      </c>
      <c r="F9" s="247" t="s">
        <v>14</v>
      </c>
      <c r="G9" s="247"/>
      <c r="H9" s="247"/>
      <c r="I9" s="247"/>
      <c r="J9" s="247"/>
      <c r="K9" s="248"/>
      <c r="L9" s="248"/>
      <c r="M9" s="210"/>
      <c r="N9" s="210"/>
      <c r="O9" s="211"/>
      <c r="P9" s="212"/>
      <c r="Q9" s="17"/>
      <c r="R9" s="17"/>
      <c r="S9" s="17"/>
      <c r="T9" s="17"/>
      <c r="U9" s="17"/>
      <c r="V9" s="50"/>
      <c r="W9" s="50"/>
      <c r="X9" s="50"/>
    </row>
    <row r="10" spans="1:24" ht="12.75" hidden="1">
      <c r="A10" s="91">
        <f>IF(LEN(TRIM(E10))=1,TRIM(E10),"")</f>
      </c>
      <c r="B10" s="92">
        <f>IF(LEN(TRIM(E10))=2,TRIM(E10),"")</f>
      </c>
      <c r="C10" s="92">
        <f>IF(LEN(TRIM(E10))=3,TRIM(E10),"")</f>
      </c>
      <c r="D10" s="92">
        <f>IF(LEN(TRIM(E10))=4,TRIM(E10),"")</f>
      </c>
      <c r="E10" s="247" t="s">
        <v>19</v>
      </c>
      <c r="F10" s="247" t="s">
        <v>14</v>
      </c>
      <c r="G10" s="247"/>
      <c r="H10" s="247"/>
      <c r="I10" s="247"/>
      <c r="J10" s="247"/>
      <c r="K10" s="248"/>
      <c r="L10" s="248"/>
      <c r="M10" s="249"/>
      <c r="N10" s="249"/>
      <c r="O10" s="250"/>
      <c r="P10" s="251"/>
      <c r="Q10" s="51"/>
      <c r="R10" s="51"/>
      <c r="S10" s="17"/>
      <c r="T10" s="17"/>
      <c r="U10" s="17"/>
      <c r="V10" s="50"/>
      <c r="W10" s="50"/>
      <c r="X10" s="50"/>
    </row>
    <row r="11" spans="1:24" ht="12.75">
      <c r="A11" s="252" t="str">
        <f>IF(ISNUMBER(SEARCH("XXX",E11)),LEFT(E11,LEN(E11)-3),"")</f>
        <v>6</v>
      </c>
      <c r="B11" s="253">
        <f>IF(ISNUMBER(SEARCH("YYY",E11)),LEFT(E11,LEN(E11)-3),"")</f>
      </c>
      <c r="C11" s="253">
        <f>IF(ISNUMBER(VALUE(E11)),E11,"")</f>
      </c>
      <c r="D11" s="253" t="s">
        <v>150</v>
      </c>
      <c r="E11" s="93" t="s">
        <v>46</v>
      </c>
      <c r="F11" s="93" t="s">
        <v>14</v>
      </c>
      <c r="G11" s="93"/>
      <c r="H11" s="93"/>
      <c r="I11" s="93"/>
      <c r="J11" s="93"/>
      <c r="K11" s="213">
        <f>K12+K25</f>
        <v>4576751.625788041</v>
      </c>
      <c r="L11" s="213">
        <f>L12+L25</f>
        <v>35122489</v>
      </c>
      <c r="M11" s="254">
        <f>M12+M25</f>
        <v>35445820</v>
      </c>
      <c r="N11" s="254">
        <f>N12+N25</f>
        <v>11973672.4</v>
      </c>
      <c r="O11" s="255">
        <f>N11/K11*100</f>
        <v>261.61944931714163</v>
      </c>
      <c r="P11" s="256">
        <f aca="true" t="shared" si="0" ref="P11:P32">N11/M11*100</f>
        <v>33.78020990909506</v>
      </c>
      <c r="Q11" s="52"/>
      <c r="R11" s="52"/>
      <c r="S11" s="17"/>
      <c r="T11" s="17"/>
      <c r="U11" s="17"/>
      <c r="V11" s="50"/>
      <c r="W11" s="50"/>
      <c r="X11" s="50"/>
    </row>
    <row r="12" spans="1:24" ht="25.5">
      <c r="A12" s="252">
        <f>IF(ISNUMBER(SEARCH("XXX",E12)),LEFT(E12,LEN(E12)-3),"")</f>
      </c>
      <c r="B12" s="253" t="str">
        <f>IF(ISNUMBER(SEARCH("YYY",E12)),LEFT(E12,LEN(E12)-3),"")</f>
        <v>63</v>
      </c>
      <c r="C12" s="253">
        <f>IF(ISNUMBER(VALUE(E12)),E12,"")</f>
      </c>
      <c r="D12" s="253" t="s">
        <v>151</v>
      </c>
      <c r="E12" s="94" t="s">
        <v>47</v>
      </c>
      <c r="F12" s="94" t="s">
        <v>14</v>
      </c>
      <c r="G12" s="94"/>
      <c r="H12" s="94"/>
      <c r="I12" s="94"/>
      <c r="J12" s="94"/>
      <c r="K12" s="214">
        <f>K13+K16+K19+K22</f>
        <v>1477305</v>
      </c>
      <c r="L12" s="214">
        <f>L13+L16+L19+L22</f>
        <v>10001937</v>
      </c>
      <c r="M12" s="254">
        <f>M13+M16+M19+M22</f>
        <v>9973247</v>
      </c>
      <c r="N12" s="254">
        <f>N13+N16+N19+N22</f>
        <v>762532.17</v>
      </c>
      <c r="O12" s="255">
        <f>N12/K12*100</f>
        <v>51.616434656350584</v>
      </c>
      <c r="P12" s="256">
        <f t="shared" si="0"/>
        <v>7.64577644572525</v>
      </c>
      <c r="Q12" s="52"/>
      <c r="R12" s="52"/>
      <c r="S12" s="52"/>
      <c r="T12" s="52"/>
      <c r="U12" s="52"/>
      <c r="V12" s="53"/>
      <c r="W12" s="53"/>
      <c r="X12" s="53"/>
    </row>
    <row r="13" spans="1:24" ht="25.5">
      <c r="A13" s="91">
        <f>IF(ISNUMBER(SEARCH("XXX",E13)),LEFT(E13,LEN(E13)-3),"")</f>
      </c>
      <c r="B13" s="92">
        <f>IF(ISNUMBER(SEARCH("YYY",E13)),LEFT(E13,LEN(E13)-3),"")</f>
      </c>
      <c r="C13" s="128" t="str">
        <f>IF(ISNUMBER(VALUE(E13)),E13,"")</f>
        <v>51</v>
      </c>
      <c r="D13" s="128" t="s">
        <v>49</v>
      </c>
      <c r="E13" s="95" t="s">
        <v>48</v>
      </c>
      <c r="F13" s="96" t="s">
        <v>49</v>
      </c>
      <c r="G13" s="96"/>
      <c r="H13" s="96"/>
      <c r="I13" s="96"/>
      <c r="J13" s="96"/>
      <c r="K13" s="439">
        <f>K15</f>
        <v>0</v>
      </c>
      <c r="L13" s="439">
        <f>L15</f>
        <v>50090</v>
      </c>
      <c r="M13" s="440">
        <f>M15</f>
        <v>18897</v>
      </c>
      <c r="N13" s="440">
        <f>N15</f>
        <v>18451.9</v>
      </c>
      <c r="O13" s="498" t="s">
        <v>265</v>
      </c>
      <c r="P13" s="441">
        <f t="shared" si="0"/>
        <v>97.6445996719056</v>
      </c>
      <c r="Q13" s="51"/>
      <c r="R13" s="51"/>
      <c r="S13" s="52"/>
      <c r="T13" s="52"/>
      <c r="U13" s="52"/>
      <c r="V13" s="53"/>
      <c r="W13" s="53"/>
      <c r="X13" s="53"/>
    </row>
    <row r="14" spans="1:24" ht="12.75">
      <c r="A14" s="91"/>
      <c r="B14" s="131" t="s">
        <v>239</v>
      </c>
      <c r="C14" s="92"/>
      <c r="D14" s="139" t="s">
        <v>240</v>
      </c>
      <c r="E14" s="95"/>
      <c r="F14" s="96"/>
      <c r="G14" s="96"/>
      <c r="H14" s="96"/>
      <c r="I14" s="96"/>
      <c r="J14" s="96"/>
      <c r="K14" s="215">
        <f>K15</f>
        <v>0</v>
      </c>
      <c r="L14" s="215">
        <f>L15</f>
        <v>50090</v>
      </c>
      <c r="M14" s="216">
        <f>M15</f>
        <v>18897</v>
      </c>
      <c r="N14" s="216">
        <f>N15</f>
        <v>18451.9</v>
      </c>
      <c r="O14" s="499" t="s">
        <v>265</v>
      </c>
      <c r="P14" s="217">
        <f t="shared" si="0"/>
        <v>97.6445996719056</v>
      </c>
      <c r="Q14" s="51"/>
      <c r="R14" s="51"/>
      <c r="S14" s="52"/>
      <c r="T14" s="52"/>
      <c r="U14" s="52"/>
      <c r="V14" s="53"/>
      <c r="W14" s="53"/>
      <c r="X14" s="53"/>
    </row>
    <row r="15" spans="1:24" ht="12.75">
      <c r="A15" s="91"/>
      <c r="B15" s="132">
        <v>6323</v>
      </c>
      <c r="C15" s="92"/>
      <c r="D15" s="130" t="s">
        <v>241</v>
      </c>
      <c r="E15" s="95"/>
      <c r="F15" s="96"/>
      <c r="G15" s="96"/>
      <c r="H15" s="96"/>
      <c r="I15" s="96"/>
      <c r="J15" s="96"/>
      <c r="K15" s="258">
        <v>0</v>
      </c>
      <c r="L15" s="215">
        <v>50090</v>
      </c>
      <c r="M15" s="216">
        <v>18897</v>
      </c>
      <c r="N15" s="216">
        <v>18451.9</v>
      </c>
      <c r="O15" s="499" t="s">
        <v>265</v>
      </c>
      <c r="P15" s="217">
        <f t="shared" si="0"/>
        <v>97.6445996719056</v>
      </c>
      <c r="Q15" s="51"/>
      <c r="R15" s="51"/>
      <c r="S15" s="52"/>
      <c r="T15" s="52"/>
      <c r="U15" s="52"/>
      <c r="V15" s="53"/>
      <c r="W15" s="53"/>
      <c r="X15" s="53"/>
    </row>
    <row r="16" spans="1:24" ht="23.25" customHeight="1">
      <c r="A16" s="91">
        <f>IF(ISNUMBER(SEARCH("XXX",E16)),LEFT(E16,LEN(E16)-3),"")</f>
      </c>
      <c r="B16" s="130">
        <f>IF(ISNUMBER(SEARCH("YYY",E16)),LEFT(E16,LEN(E16)-3),"")</f>
      </c>
      <c r="C16" s="128" t="str">
        <f>IF(ISNUMBER(VALUE(E16)),E16,"")</f>
        <v>55</v>
      </c>
      <c r="D16" s="128" t="s">
        <v>51</v>
      </c>
      <c r="E16" s="95" t="s">
        <v>50</v>
      </c>
      <c r="F16" s="96" t="s">
        <v>51</v>
      </c>
      <c r="G16" s="96"/>
      <c r="H16" s="96"/>
      <c r="I16" s="96"/>
      <c r="J16" s="96"/>
      <c r="K16" s="215">
        <v>0</v>
      </c>
      <c r="L16" s="439">
        <v>560560</v>
      </c>
      <c r="M16" s="440">
        <v>560560</v>
      </c>
      <c r="N16" s="440">
        <v>0</v>
      </c>
      <c r="O16" s="498" t="s">
        <v>265</v>
      </c>
      <c r="P16" s="441">
        <f t="shared" si="0"/>
        <v>0</v>
      </c>
      <c r="Q16" s="51"/>
      <c r="R16" s="51"/>
      <c r="S16" s="52"/>
      <c r="T16" s="52"/>
      <c r="U16" s="52"/>
      <c r="V16" s="53"/>
      <c r="W16" s="53"/>
      <c r="X16" s="53"/>
    </row>
    <row r="17" spans="1:24" ht="12.75">
      <c r="A17" s="91"/>
      <c r="B17" s="131" t="s">
        <v>239</v>
      </c>
      <c r="C17" s="92"/>
      <c r="D17" s="139" t="s">
        <v>240</v>
      </c>
      <c r="E17" s="95"/>
      <c r="F17" s="96"/>
      <c r="G17" s="96"/>
      <c r="H17" s="96"/>
      <c r="I17" s="96"/>
      <c r="J17" s="96"/>
      <c r="K17" s="215">
        <v>0</v>
      </c>
      <c r="L17" s="215">
        <f>L18</f>
        <v>560560</v>
      </c>
      <c r="M17" s="216">
        <f>M18</f>
        <v>560560</v>
      </c>
      <c r="N17" s="216">
        <v>0</v>
      </c>
      <c r="O17" s="498" t="s">
        <v>265</v>
      </c>
      <c r="P17" s="217">
        <f t="shared" si="0"/>
        <v>0</v>
      </c>
      <c r="Q17" s="51"/>
      <c r="R17" s="51"/>
      <c r="S17" s="52"/>
      <c r="T17" s="52"/>
      <c r="U17" s="52"/>
      <c r="V17" s="53"/>
      <c r="W17" s="53"/>
      <c r="X17" s="53"/>
    </row>
    <row r="18" spans="1:24" ht="12.75">
      <c r="A18" s="91"/>
      <c r="B18" s="132">
        <v>6323</v>
      </c>
      <c r="C18" s="92"/>
      <c r="D18" s="130" t="s">
        <v>241</v>
      </c>
      <c r="E18" s="95"/>
      <c r="F18" s="96"/>
      <c r="G18" s="96"/>
      <c r="H18" s="96"/>
      <c r="I18" s="96"/>
      <c r="J18" s="96"/>
      <c r="K18" s="215">
        <v>0</v>
      </c>
      <c r="L18" s="215">
        <v>560560</v>
      </c>
      <c r="M18" s="216">
        <v>560560</v>
      </c>
      <c r="N18" s="216">
        <v>0</v>
      </c>
      <c r="O18" s="498" t="s">
        <v>265</v>
      </c>
      <c r="P18" s="217">
        <f t="shared" si="0"/>
        <v>0</v>
      </c>
      <c r="Q18" s="51"/>
      <c r="R18" s="51"/>
      <c r="S18" s="52"/>
      <c r="T18" s="52"/>
      <c r="U18" s="52"/>
      <c r="V18" s="53"/>
      <c r="W18" s="53"/>
      <c r="X18" s="53"/>
    </row>
    <row r="19" spans="1:24" s="54" customFormat="1" ht="20.25" customHeight="1">
      <c r="A19" s="91">
        <f>IF(ISNUMBER(SEARCH("XXX",E19)),LEFT(E19,LEN(E19)-3),"")</f>
      </c>
      <c r="B19" s="130">
        <f>IF(ISNUMBER(SEARCH("YYY",E19)),LEFT(E19,LEN(E19)-3),"")</f>
      </c>
      <c r="C19" s="128" t="str">
        <f>IF(ISNUMBER(VALUE(E19)),E19,"")</f>
        <v>56</v>
      </c>
      <c r="D19" s="128" t="s">
        <v>53</v>
      </c>
      <c r="E19" s="95" t="s">
        <v>52</v>
      </c>
      <c r="F19" s="96" t="s">
        <v>53</v>
      </c>
      <c r="G19" s="96"/>
      <c r="H19" s="96"/>
      <c r="I19" s="96"/>
      <c r="J19" s="96"/>
      <c r="K19" s="439">
        <f aca="true" t="shared" si="1" ref="K19:N20">K20</f>
        <v>1477305</v>
      </c>
      <c r="L19" s="439">
        <f t="shared" si="1"/>
        <v>1276880</v>
      </c>
      <c r="M19" s="440">
        <f t="shared" si="1"/>
        <v>1279383</v>
      </c>
      <c r="N19" s="442">
        <f t="shared" si="1"/>
        <v>744080.27</v>
      </c>
      <c r="O19" s="255">
        <f>N19/K19*100</f>
        <v>50.36741025042222</v>
      </c>
      <c r="P19" s="441">
        <f t="shared" si="0"/>
        <v>58.15930569657405</v>
      </c>
      <c r="Q19" s="51"/>
      <c r="R19" s="51"/>
      <c r="S19" s="52"/>
      <c r="T19" s="52"/>
      <c r="U19" s="52"/>
      <c r="V19" s="53"/>
      <c r="W19" s="53"/>
      <c r="X19" s="53"/>
    </row>
    <row r="20" spans="1:24" ht="12.75">
      <c r="A20" s="91"/>
      <c r="B20" s="131" t="s">
        <v>239</v>
      </c>
      <c r="C20" s="92"/>
      <c r="D20" s="139" t="s">
        <v>240</v>
      </c>
      <c r="E20" s="95"/>
      <c r="F20" s="96"/>
      <c r="G20" s="96"/>
      <c r="H20" s="96"/>
      <c r="I20" s="96"/>
      <c r="J20" s="96"/>
      <c r="K20" s="215">
        <f t="shared" si="1"/>
        <v>1477305</v>
      </c>
      <c r="L20" s="215">
        <f t="shared" si="1"/>
        <v>1276880</v>
      </c>
      <c r="M20" s="216">
        <f t="shared" si="1"/>
        <v>1279383</v>
      </c>
      <c r="N20" s="216">
        <f t="shared" si="1"/>
        <v>744080.27</v>
      </c>
      <c r="O20" s="257">
        <f>N20/K20*100</f>
        <v>50.36741025042222</v>
      </c>
      <c r="P20" s="217">
        <f t="shared" si="0"/>
        <v>58.15930569657405</v>
      </c>
      <c r="Q20" s="51"/>
      <c r="R20" s="51"/>
      <c r="S20" s="52"/>
      <c r="T20" s="52"/>
      <c r="U20" s="52"/>
      <c r="V20" s="53"/>
      <c r="W20" s="53"/>
      <c r="X20" s="53"/>
    </row>
    <row r="21" spans="1:24" ht="12.75">
      <c r="A21" s="91"/>
      <c r="B21" s="132">
        <v>6323</v>
      </c>
      <c r="C21" s="92"/>
      <c r="D21" s="130" t="s">
        <v>241</v>
      </c>
      <c r="E21" s="95"/>
      <c r="F21" s="96"/>
      <c r="G21" s="96"/>
      <c r="H21" s="96"/>
      <c r="I21" s="96"/>
      <c r="J21" s="96"/>
      <c r="K21" s="215">
        <v>1477305</v>
      </c>
      <c r="L21" s="215">
        <v>1276880</v>
      </c>
      <c r="M21" s="216">
        <v>1279383</v>
      </c>
      <c r="N21" s="216">
        <v>744080.27</v>
      </c>
      <c r="O21" s="257">
        <f>N21/K21*100</f>
        <v>50.36741025042222</v>
      </c>
      <c r="P21" s="217">
        <f t="shared" si="0"/>
        <v>58.15930569657405</v>
      </c>
      <c r="Q21" s="51"/>
      <c r="R21" s="51"/>
      <c r="S21" s="52"/>
      <c r="T21" s="52"/>
      <c r="U21" s="52"/>
      <c r="V21" s="53"/>
      <c r="W21" s="53"/>
      <c r="X21" s="53"/>
    </row>
    <row r="22" spans="1:24" ht="15" customHeight="1">
      <c r="A22" s="91">
        <f>IF(ISNUMBER(SEARCH("XXX",E22)),LEFT(E22,LEN(E22)-3),"")</f>
      </c>
      <c r="B22" s="130">
        <f>IF(ISNUMBER(SEARCH("YYY",E22)),LEFT(E22,LEN(E22)-3),"")</f>
      </c>
      <c r="C22" s="128" t="str">
        <f>IF(ISNUMBER(VALUE(E22)),E22,"")</f>
        <v>58</v>
      </c>
      <c r="D22" s="128" t="s">
        <v>55</v>
      </c>
      <c r="E22" s="95" t="s">
        <v>54</v>
      </c>
      <c r="F22" s="96" t="s">
        <v>55</v>
      </c>
      <c r="G22" s="96"/>
      <c r="H22" s="96"/>
      <c r="I22" s="96"/>
      <c r="J22" s="96"/>
      <c r="K22" s="439">
        <v>0</v>
      </c>
      <c r="L22" s="439">
        <v>8114407</v>
      </c>
      <c r="M22" s="440">
        <v>8114407</v>
      </c>
      <c r="N22" s="442">
        <v>0</v>
      </c>
      <c r="O22" s="499" t="s">
        <v>265</v>
      </c>
      <c r="P22" s="441">
        <f t="shared" si="0"/>
        <v>0</v>
      </c>
      <c r="Q22" s="51"/>
      <c r="R22" s="51"/>
      <c r="S22" s="52"/>
      <c r="T22" s="52"/>
      <c r="U22" s="52"/>
      <c r="V22" s="53"/>
      <c r="W22" s="53"/>
      <c r="X22" s="53"/>
    </row>
    <row r="23" spans="1:24" ht="12.75">
      <c r="A23" s="91"/>
      <c r="B23" s="131" t="s">
        <v>239</v>
      </c>
      <c r="C23" s="92"/>
      <c r="D23" s="139" t="s">
        <v>240</v>
      </c>
      <c r="E23" s="95"/>
      <c r="F23" s="96"/>
      <c r="G23" s="96"/>
      <c r="H23" s="96"/>
      <c r="I23" s="96"/>
      <c r="J23" s="96"/>
      <c r="K23" s="215">
        <f>K24</f>
        <v>0</v>
      </c>
      <c r="L23" s="215">
        <f>L24</f>
        <v>8114407</v>
      </c>
      <c r="M23" s="216">
        <f>M24</f>
        <v>8114407</v>
      </c>
      <c r="N23" s="216">
        <f>N24</f>
        <v>0</v>
      </c>
      <c r="O23" s="499" t="s">
        <v>265</v>
      </c>
      <c r="P23" s="217">
        <f t="shared" si="0"/>
        <v>0</v>
      </c>
      <c r="Q23" s="51"/>
      <c r="R23" s="51"/>
      <c r="S23" s="52"/>
      <c r="T23" s="52"/>
      <c r="U23" s="52"/>
      <c r="V23" s="53"/>
      <c r="W23" s="53"/>
      <c r="X23" s="53"/>
    </row>
    <row r="24" spans="1:24" ht="12.75">
      <c r="A24" s="91"/>
      <c r="B24" s="132">
        <v>6323</v>
      </c>
      <c r="C24" s="92"/>
      <c r="D24" s="130" t="s">
        <v>241</v>
      </c>
      <c r="E24" s="95"/>
      <c r="F24" s="96"/>
      <c r="G24" s="96"/>
      <c r="H24" s="96"/>
      <c r="I24" s="96"/>
      <c r="J24" s="96"/>
      <c r="K24" s="215">
        <v>0</v>
      </c>
      <c r="L24" s="215">
        <v>8114407</v>
      </c>
      <c r="M24" s="216">
        <v>8114407</v>
      </c>
      <c r="N24" s="216">
        <v>0</v>
      </c>
      <c r="O24" s="498" t="s">
        <v>265</v>
      </c>
      <c r="P24" s="217">
        <f t="shared" si="0"/>
        <v>0</v>
      </c>
      <c r="Q24" s="51"/>
      <c r="R24" s="51"/>
      <c r="S24" s="52"/>
      <c r="T24" s="52"/>
      <c r="U24" s="52"/>
      <c r="V24" s="53"/>
      <c r="W24" s="53"/>
      <c r="X24" s="53"/>
    </row>
    <row r="25" spans="1:24" ht="12.75">
      <c r="A25" s="252">
        <f>IF(ISNUMBER(SEARCH("XXX",E25)),LEFT(E25,LEN(E25)-3),"")</f>
      </c>
      <c r="B25" s="253" t="str">
        <f>IF(ISNUMBER(SEARCH("YYY",E25)),LEFT(E25,LEN(E25)-3),"")</f>
        <v>67</v>
      </c>
      <c r="C25" s="253">
        <f>IF(ISNUMBER(VALUE(E25)),E25,"")</f>
      </c>
      <c r="D25" s="253" t="s">
        <v>152</v>
      </c>
      <c r="E25" s="94" t="s">
        <v>56</v>
      </c>
      <c r="F25" s="94" t="s">
        <v>14</v>
      </c>
      <c r="G25" s="94"/>
      <c r="H25" s="94"/>
      <c r="I25" s="94"/>
      <c r="J25" s="94"/>
      <c r="K25" s="214">
        <f>K26+K30</f>
        <v>3099446.6257880414</v>
      </c>
      <c r="L25" s="214">
        <f>L26+L30</f>
        <v>25120552</v>
      </c>
      <c r="M25" s="254">
        <f>M26+M30</f>
        <v>25472573</v>
      </c>
      <c r="N25" s="254">
        <f>N26+N30</f>
        <v>11211140.23</v>
      </c>
      <c r="O25" s="255">
        <f aca="true" t="shared" si="2" ref="O25:O32">N25/K25*100</f>
        <v>361.71425365808784</v>
      </c>
      <c r="P25" s="256">
        <f t="shared" si="0"/>
        <v>44.01259436963828</v>
      </c>
      <c r="Q25" s="52"/>
      <c r="R25" s="52"/>
      <c r="S25" s="52"/>
      <c r="T25" s="52"/>
      <c r="U25" s="52"/>
      <c r="V25" s="53"/>
      <c r="W25" s="53"/>
      <c r="X25" s="53"/>
    </row>
    <row r="26" spans="1:18" ht="20.25" customHeight="1">
      <c r="A26" s="91">
        <f>IF(ISNUMBER(SEARCH("XXX",E26)),LEFT(E26,LEN(E26)-3),"")</f>
      </c>
      <c r="B26" s="92">
        <f>IF(ISNUMBER(SEARCH("YYY",E26)),LEFT(E26,LEN(E26)-3),"")</f>
      </c>
      <c r="C26" s="128" t="str">
        <f>IF(ISNUMBER(VALUE(E26)),E26,"")</f>
        <v>11</v>
      </c>
      <c r="D26" s="128" t="s">
        <v>58</v>
      </c>
      <c r="E26" s="95" t="s">
        <v>57</v>
      </c>
      <c r="F26" s="96" t="s">
        <v>58</v>
      </c>
      <c r="G26" s="96"/>
      <c r="H26" s="96"/>
      <c r="I26" s="96"/>
      <c r="J26" s="96"/>
      <c r="K26" s="439">
        <f>K27</f>
        <v>2838744.6257880414</v>
      </c>
      <c r="L26" s="439">
        <f>L27</f>
        <v>24707063</v>
      </c>
      <c r="M26" s="440">
        <f>M27</f>
        <v>25050201</v>
      </c>
      <c r="N26" s="440">
        <f>N27</f>
        <v>11076712.96</v>
      </c>
      <c r="O26" s="255">
        <f t="shared" si="2"/>
        <v>390.19758450181416</v>
      </c>
      <c r="P26" s="441">
        <f t="shared" si="0"/>
        <v>44.21806020638318</v>
      </c>
      <c r="Q26" s="55"/>
      <c r="R26" s="55"/>
    </row>
    <row r="27" spans="1:18" ht="25.5">
      <c r="A27" s="91"/>
      <c r="B27" s="131">
        <v>671</v>
      </c>
      <c r="C27" s="128"/>
      <c r="D27" s="92" t="s">
        <v>242</v>
      </c>
      <c r="E27" s="95"/>
      <c r="F27" s="96"/>
      <c r="G27" s="96"/>
      <c r="H27" s="96"/>
      <c r="I27" s="96"/>
      <c r="J27" s="96"/>
      <c r="K27" s="215">
        <f>K28+K29</f>
        <v>2838744.6257880414</v>
      </c>
      <c r="L27" s="215">
        <f>L28+L29</f>
        <v>24707063</v>
      </c>
      <c r="M27" s="216">
        <f>M28+M29</f>
        <v>25050201</v>
      </c>
      <c r="N27" s="216">
        <f>N28+N29</f>
        <v>11076712.96</v>
      </c>
      <c r="O27" s="257">
        <f t="shared" si="2"/>
        <v>390.19758450181416</v>
      </c>
      <c r="P27" s="217">
        <f t="shared" si="0"/>
        <v>44.21806020638318</v>
      </c>
      <c r="Q27" s="55"/>
      <c r="R27" s="55"/>
    </row>
    <row r="28" spans="1:18" ht="13.5">
      <c r="A28" s="91"/>
      <c r="B28" s="132">
        <v>6711</v>
      </c>
      <c r="C28" s="128"/>
      <c r="D28" s="92" t="s">
        <v>243</v>
      </c>
      <c r="E28" s="95"/>
      <c r="F28" s="96"/>
      <c r="G28" s="96"/>
      <c r="H28" s="96"/>
      <c r="I28" s="96"/>
      <c r="J28" s="96"/>
      <c r="K28" s="215">
        <v>2818434.6257880414</v>
      </c>
      <c r="L28" s="215">
        <v>24388528</v>
      </c>
      <c r="M28" s="216">
        <v>24731325</v>
      </c>
      <c r="N28" s="216">
        <v>11076712.96</v>
      </c>
      <c r="O28" s="257">
        <f t="shared" si="2"/>
        <v>393.0093981478433</v>
      </c>
      <c r="P28" s="217">
        <f t="shared" si="0"/>
        <v>44.788190523556665</v>
      </c>
      <c r="Q28" s="55"/>
      <c r="R28" s="55"/>
    </row>
    <row r="29" spans="1:18" ht="25.5">
      <c r="A29" s="91"/>
      <c r="B29" s="132">
        <v>6712</v>
      </c>
      <c r="C29" s="128"/>
      <c r="D29" s="92" t="s">
        <v>255</v>
      </c>
      <c r="E29" s="95"/>
      <c r="F29" s="96"/>
      <c r="G29" s="96"/>
      <c r="H29" s="96"/>
      <c r="I29" s="96"/>
      <c r="J29" s="96"/>
      <c r="K29" s="215">
        <v>20310</v>
      </c>
      <c r="L29" s="215">
        <v>318535</v>
      </c>
      <c r="M29" s="216">
        <v>318876</v>
      </c>
      <c r="N29" s="216">
        <v>0</v>
      </c>
      <c r="O29" s="257">
        <f t="shared" si="2"/>
        <v>0</v>
      </c>
      <c r="P29" s="217">
        <f t="shared" si="0"/>
        <v>0</v>
      </c>
      <c r="Q29" s="55"/>
      <c r="R29" s="55"/>
    </row>
    <row r="30" spans="1:18" ht="24" customHeight="1">
      <c r="A30" s="91">
        <f>IF(ISNUMBER(SEARCH("XXX",E30)),LEFT(E30,LEN(E30)-3),"")</f>
      </c>
      <c r="B30" s="92">
        <f>IF(ISNUMBER(SEARCH("YYY",E30)),LEFT(E30,LEN(E30)-3),"")</f>
      </c>
      <c r="C30" s="128" t="str">
        <f>IF(ISNUMBER(VALUE(E30)),E30,"")</f>
        <v>12</v>
      </c>
      <c r="D30" s="128" t="s">
        <v>60</v>
      </c>
      <c r="E30" s="95" t="s">
        <v>59</v>
      </c>
      <c r="F30" s="96" t="s">
        <v>60</v>
      </c>
      <c r="G30" s="96"/>
      <c r="H30" s="96"/>
      <c r="I30" s="96"/>
      <c r="J30" s="96"/>
      <c r="K30" s="439">
        <f aca="true" t="shared" si="3" ref="K30:N31">K31</f>
        <v>260702</v>
      </c>
      <c r="L30" s="439">
        <f t="shared" si="3"/>
        <v>413489</v>
      </c>
      <c r="M30" s="440">
        <f t="shared" si="3"/>
        <v>422372</v>
      </c>
      <c r="N30" s="440">
        <f t="shared" si="3"/>
        <v>134427.27</v>
      </c>
      <c r="O30" s="255">
        <f t="shared" si="2"/>
        <v>51.563574502688894</v>
      </c>
      <c r="P30" s="441">
        <f t="shared" si="0"/>
        <v>31.82674751167217</v>
      </c>
      <c r="Q30" s="55"/>
      <c r="R30" s="55"/>
    </row>
    <row r="31" spans="1:18" ht="25.5">
      <c r="A31" s="91"/>
      <c r="B31" s="131">
        <v>671</v>
      </c>
      <c r="C31" s="128"/>
      <c r="D31" s="92" t="s">
        <v>242</v>
      </c>
      <c r="E31" s="95"/>
      <c r="F31" s="96"/>
      <c r="G31" s="96"/>
      <c r="H31" s="96"/>
      <c r="I31" s="96"/>
      <c r="J31" s="96"/>
      <c r="K31" s="215">
        <f t="shared" si="3"/>
        <v>260702</v>
      </c>
      <c r="L31" s="215">
        <f t="shared" si="3"/>
        <v>413489</v>
      </c>
      <c r="M31" s="216">
        <f t="shared" si="3"/>
        <v>422372</v>
      </c>
      <c r="N31" s="216">
        <f t="shared" si="3"/>
        <v>134427.27</v>
      </c>
      <c r="O31" s="443">
        <f t="shared" si="2"/>
        <v>51.563574502688894</v>
      </c>
      <c r="P31" s="217">
        <f t="shared" si="0"/>
        <v>31.82674751167217</v>
      </c>
      <c r="Q31" s="55"/>
      <c r="R31" s="55"/>
    </row>
    <row r="32" spans="1:18" ht="12.75" customHeight="1">
      <c r="A32" s="259"/>
      <c r="B32" s="138">
        <v>6711</v>
      </c>
      <c r="C32" s="129"/>
      <c r="D32" s="445" t="s">
        <v>243</v>
      </c>
      <c r="E32" s="260"/>
      <c r="F32" s="261"/>
      <c r="G32" s="261"/>
      <c r="H32" s="261"/>
      <c r="I32" s="261"/>
      <c r="J32" s="261"/>
      <c r="K32" s="218">
        <v>260702</v>
      </c>
      <c r="L32" s="218">
        <v>413489</v>
      </c>
      <c r="M32" s="219">
        <v>422372</v>
      </c>
      <c r="N32" s="219">
        <v>134427.27</v>
      </c>
      <c r="O32" s="444">
        <f t="shared" si="2"/>
        <v>51.563574502688894</v>
      </c>
      <c r="P32" s="220">
        <f t="shared" si="0"/>
        <v>31.82674751167217</v>
      </c>
      <c r="Q32" s="55"/>
      <c r="R32" s="55"/>
    </row>
    <row r="33" spans="1:16" ht="12.75">
      <c r="A33" s="262"/>
      <c r="B33" s="262"/>
      <c r="C33" s="262"/>
      <c r="D33" s="262"/>
      <c r="E33" s="262"/>
      <c r="F33" s="263"/>
      <c r="G33" s="263"/>
      <c r="H33" s="263"/>
      <c r="I33" s="263"/>
      <c r="J33" s="263"/>
      <c r="K33" s="263"/>
      <c r="L33" s="263"/>
      <c r="M33" s="262"/>
      <c r="N33" s="262"/>
      <c r="O33" s="262"/>
      <c r="P33" s="262"/>
    </row>
    <row r="34" spans="1:16" ht="12.75">
      <c r="A34" s="262"/>
      <c r="B34" s="262"/>
      <c r="C34" s="262"/>
      <c r="D34" s="262"/>
      <c r="E34" s="262"/>
      <c r="F34" s="263"/>
      <c r="G34" s="263"/>
      <c r="H34" s="263"/>
      <c r="I34" s="263"/>
      <c r="J34" s="263"/>
      <c r="K34" s="263"/>
      <c r="L34" s="263"/>
      <c r="M34" s="262"/>
      <c r="N34" s="262"/>
      <c r="O34" s="262"/>
      <c r="P34" s="262"/>
    </row>
    <row r="35" spans="1:16" ht="12.75">
      <c r="A35" s="516" t="s">
        <v>61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</row>
    <row r="36" spans="1:16" ht="12.75">
      <c r="A36" s="264"/>
      <c r="B36" s="264"/>
      <c r="C36" s="264"/>
      <c r="D36" s="264"/>
      <c r="E36" s="264"/>
      <c r="F36" s="264"/>
      <c r="G36" s="265"/>
      <c r="H36" s="265"/>
      <c r="I36" s="265"/>
      <c r="J36" s="265"/>
      <c r="K36" s="265"/>
      <c r="L36" s="265"/>
      <c r="M36" s="266"/>
      <c r="N36" s="266"/>
      <c r="O36" s="266"/>
      <c r="P36" s="266"/>
    </row>
    <row r="37" spans="1:16" ht="38.25">
      <c r="A37" s="300" t="s">
        <v>42</v>
      </c>
      <c r="B37" s="301" t="s">
        <v>43</v>
      </c>
      <c r="C37" s="301" t="s">
        <v>44</v>
      </c>
      <c r="D37" s="301" t="s">
        <v>62</v>
      </c>
      <c r="E37" s="302"/>
      <c r="F37" s="302" t="s">
        <v>45</v>
      </c>
      <c r="G37" s="302"/>
      <c r="H37" s="302"/>
      <c r="I37" s="302"/>
      <c r="J37" s="302"/>
      <c r="K37" s="303" t="s">
        <v>244</v>
      </c>
      <c r="L37" s="446" t="s">
        <v>245</v>
      </c>
      <c r="M37" s="446" t="s">
        <v>153</v>
      </c>
      <c r="N37" s="303" t="s">
        <v>154</v>
      </c>
      <c r="O37" s="74" t="s">
        <v>259</v>
      </c>
      <c r="P37" s="74" t="s">
        <v>260</v>
      </c>
    </row>
    <row r="38" spans="1:16" ht="12.75">
      <c r="A38" s="300">
        <v>1</v>
      </c>
      <c r="B38" s="301">
        <v>2</v>
      </c>
      <c r="C38" s="301">
        <v>3</v>
      </c>
      <c r="D38" s="301">
        <v>4</v>
      </c>
      <c r="E38" s="304"/>
      <c r="F38" s="304"/>
      <c r="G38" s="304"/>
      <c r="H38" s="304"/>
      <c r="I38" s="304"/>
      <c r="J38" s="304"/>
      <c r="K38" s="304">
        <v>5</v>
      </c>
      <c r="L38" s="304">
        <v>6</v>
      </c>
      <c r="M38" s="305">
        <v>7</v>
      </c>
      <c r="N38" s="305">
        <v>8</v>
      </c>
      <c r="O38" s="137" t="s">
        <v>261</v>
      </c>
      <c r="P38" s="136" t="s">
        <v>262</v>
      </c>
    </row>
    <row r="39" spans="1:16" ht="12.75">
      <c r="A39" s="306"/>
      <c r="B39" s="307"/>
      <c r="C39" s="307"/>
      <c r="D39" s="98" t="s">
        <v>6</v>
      </c>
      <c r="E39" s="308"/>
      <c r="F39" s="308"/>
      <c r="G39" s="308"/>
      <c r="H39" s="308"/>
      <c r="I39" s="308"/>
      <c r="J39" s="308"/>
      <c r="K39" s="267">
        <f>K43+K202</f>
        <v>14549728.357157078</v>
      </c>
      <c r="L39" s="267">
        <f>L43+L202</f>
        <v>35126377</v>
      </c>
      <c r="M39" s="268">
        <v>35488973</v>
      </c>
      <c r="N39" s="268">
        <f>N43</f>
        <v>11961797.609999998</v>
      </c>
      <c r="O39" s="269">
        <f aca="true" t="shared" si="4" ref="O39:O100">N39/K39*100</f>
        <v>82.21320231120283</v>
      </c>
      <c r="P39" s="270">
        <f>N39/M39*100</f>
        <v>33.705674182231185</v>
      </c>
    </row>
    <row r="40" spans="1:16" ht="12.75" hidden="1">
      <c r="A40" s="99">
        <f>IF(ISNUMBER(VALUE(E40)),E40,"")</f>
      </c>
      <c r="B40" s="100">
        <f>IF(ISNUMBER(VALUE(G40)),G40,"")</f>
      </c>
      <c r="C40" s="100">
        <f>IF(ISNUMBER(VALUE(I40)),I40,"")</f>
      </c>
      <c r="D40" s="100" t="str">
        <f>CONCATENATE(F40,"    ",H40,"    ",J40)</f>
        <v>        </v>
      </c>
      <c r="E40" s="247" t="s">
        <v>14</v>
      </c>
      <c r="F40" s="247" t="s">
        <v>14</v>
      </c>
      <c r="G40" s="247" t="s">
        <v>14</v>
      </c>
      <c r="H40" s="247" t="s">
        <v>14</v>
      </c>
      <c r="I40" s="247" t="s">
        <v>14</v>
      </c>
      <c r="J40" s="247" t="s">
        <v>14</v>
      </c>
      <c r="K40" s="271"/>
      <c r="L40" s="271"/>
      <c r="M40" s="272"/>
      <c r="N40" s="272"/>
      <c r="O40" s="273" t="e">
        <f t="shared" si="4"/>
        <v>#DIV/0!</v>
      </c>
      <c r="P40" s="274" t="e">
        <f aca="true" t="shared" si="5" ref="P40:P45">N40/M40*100</f>
        <v>#DIV/0!</v>
      </c>
    </row>
    <row r="41" spans="1:16" ht="12.75" hidden="1">
      <c r="A41" s="275"/>
      <c r="B41" s="276"/>
      <c r="C41" s="276"/>
      <c r="D41" s="276"/>
      <c r="E41" s="247" t="s">
        <v>63</v>
      </c>
      <c r="F41" s="247" t="s">
        <v>14</v>
      </c>
      <c r="G41" s="247" t="s">
        <v>64</v>
      </c>
      <c r="H41" s="247" t="s">
        <v>14</v>
      </c>
      <c r="I41" s="247" t="s">
        <v>65</v>
      </c>
      <c r="J41" s="247" t="s">
        <v>14</v>
      </c>
      <c r="K41" s="271"/>
      <c r="L41" s="271"/>
      <c r="M41" s="277"/>
      <c r="N41" s="277"/>
      <c r="O41" s="273" t="e">
        <f t="shared" si="4"/>
        <v>#DIV/0!</v>
      </c>
      <c r="P41" s="278" t="e">
        <f t="shared" si="5"/>
        <v>#DIV/0!</v>
      </c>
    </row>
    <row r="42" spans="1:16" ht="12.75" hidden="1">
      <c r="A42" s="279"/>
      <c r="B42" s="121"/>
      <c r="C42" s="121"/>
      <c r="D42" s="121"/>
      <c r="E42" s="309" t="s">
        <v>66</v>
      </c>
      <c r="F42" s="309" t="s">
        <v>14</v>
      </c>
      <c r="G42" s="309" t="s">
        <v>14</v>
      </c>
      <c r="H42" s="309" t="s">
        <v>14</v>
      </c>
      <c r="I42" s="309" t="s">
        <v>14</v>
      </c>
      <c r="J42" s="309" t="s">
        <v>14</v>
      </c>
      <c r="K42" s="310"/>
      <c r="L42" s="310"/>
      <c r="M42" s="280"/>
      <c r="N42" s="280"/>
      <c r="O42" s="273" t="e">
        <f t="shared" si="4"/>
        <v>#DIV/0!</v>
      </c>
      <c r="P42" s="281" t="e">
        <f t="shared" si="5"/>
        <v>#DIV/0!</v>
      </c>
    </row>
    <row r="43" spans="1:16" ht="12.75">
      <c r="A43" s="99" t="str">
        <f>IF(ISNUMBER(VALUE(E43)),E43,"")</f>
        <v>3</v>
      </c>
      <c r="B43" s="100">
        <f>IF(ISNUMBER(VALUE(G43)),G43,"")</f>
      </c>
      <c r="C43" s="100">
        <f>IF(ISNUMBER(VALUE(I43)),I43,"")</f>
      </c>
      <c r="D43" s="100" t="str">
        <f>CONCATENATE(F43,"    ",H43,"    ",J43)</f>
        <v>Rashodi poslovanja        </v>
      </c>
      <c r="E43" s="101" t="s">
        <v>67</v>
      </c>
      <c r="F43" s="101" t="s">
        <v>68</v>
      </c>
      <c r="G43" s="282" t="s">
        <v>69</v>
      </c>
      <c r="H43" s="282" t="s">
        <v>14</v>
      </c>
      <c r="I43" s="282" t="s">
        <v>14</v>
      </c>
      <c r="J43" s="282" t="s">
        <v>14</v>
      </c>
      <c r="K43" s="283">
        <f>K44+K70+K145+K153+K166+K192</f>
        <v>14529418.589820161</v>
      </c>
      <c r="L43" s="283">
        <f>L44+L70+L145+L153+L166+L192</f>
        <v>34806515</v>
      </c>
      <c r="M43" s="284">
        <v>35168770</v>
      </c>
      <c r="N43" s="284">
        <f>N44+N70+N145+N153+N166+N192</f>
        <v>11961797.609999998</v>
      </c>
      <c r="O43" s="273">
        <f t="shared" si="4"/>
        <v>82.32812301505903</v>
      </c>
      <c r="P43" s="285">
        <f t="shared" si="5"/>
        <v>34.012556054704206</v>
      </c>
    </row>
    <row r="44" spans="1:16" ht="12.75">
      <c r="A44" s="99">
        <f>IF(ISNUMBER(VALUE(E44)),E44,"")</f>
      </c>
      <c r="B44" s="100" t="str">
        <f>IF(ISNUMBER(VALUE(G44)),G44,"")</f>
        <v>31</v>
      </c>
      <c r="C44" s="100">
        <f>IF(ISNUMBER(VALUE(I44)),I44,"")</f>
      </c>
      <c r="D44" s="100" t="str">
        <f>CONCATENATE(F44,"    ",H44,"    ",J44)</f>
        <v>    Rashodi za zaposlene    </v>
      </c>
      <c r="E44" s="101" t="s">
        <v>14</v>
      </c>
      <c r="F44" s="101" t="s">
        <v>14</v>
      </c>
      <c r="G44" s="101" t="s">
        <v>70</v>
      </c>
      <c r="H44" s="101" t="s">
        <v>71</v>
      </c>
      <c r="I44" s="282" t="s">
        <v>69</v>
      </c>
      <c r="J44" s="282" t="s">
        <v>14</v>
      </c>
      <c r="K44" s="283">
        <f>K45+K53+K63+K60</f>
        <v>375878.45789368905</v>
      </c>
      <c r="L44" s="283">
        <f>L45+L53+L63</f>
        <v>1462409</v>
      </c>
      <c r="M44" s="284">
        <v>1310381</v>
      </c>
      <c r="N44" s="284">
        <f>N45+N53+N63</f>
        <v>501591.41</v>
      </c>
      <c r="O44" s="273">
        <f t="shared" si="4"/>
        <v>133.44510691322108</v>
      </c>
      <c r="P44" s="285">
        <f t="shared" si="5"/>
        <v>38.27828776516143</v>
      </c>
    </row>
    <row r="45" spans="1:16" ht="13.5">
      <c r="A45" s="102">
        <f>IF(ISNUMBER(VALUE(E45)),E45,"")</f>
      </c>
      <c r="B45" s="103">
        <f>IF(ISNUMBER(VALUE(G45)),G45,"")</f>
      </c>
      <c r="C45" s="124" t="str">
        <f>IF(ISNUMBER(VALUE(I45)),I45,"")</f>
        <v>11</v>
      </c>
      <c r="D45" s="124" t="str">
        <f>CONCATENATE(F45,"    ",H45,"    ",J45)</f>
        <v>        Opći prihodi i primici</v>
      </c>
      <c r="E45" s="104" t="s">
        <v>14</v>
      </c>
      <c r="F45" s="104" t="s">
        <v>14</v>
      </c>
      <c r="G45" s="104" t="s">
        <v>14</v>
      </c>
      <c r="H45" s="104" t="s">
        <v>14</v>
      </c>
      <c r="I45" s="104" t="s">
        <v>57</v>
      </c>
      <c r="J45" s="104" t="s">
        <v>58</v>
      </c>
      <c r="K45" s="200">
        <f>K46+K49+K51</f>
        <v>331072.45789368905</v>
      </c>
      <c r="L45" s="200">
        <v>1392200</v>
      </c>
      <c r="M45" s="97">
        <v>1237929</v>
      </c>
      <c r="N45" s="97">
        <f>N46+N49+N51</f>
        <v>461967.01</v>
      </c>
      <c r="O45" s="286">
        <f t="shared" si="4"/>
        <v>139.53652712130545</v>
      </c>
      <c r="P45" s="221">
        <f t="shared" si="5"/>
        <v>37.317730661451506</v>
      </c>
    </row>
    <row r="46" spans="1:16" ht="12.75">
      <c r="A46" s="102"/>
      <c r="B46" s="125" t="s">
        <v>213</v>
      </c>
      <c r="C46" s="103"/>
      <c r="D46" s="121" t="s">
        <v>220</v>
      </c>
      <c r="E46" s="104"/>
      <c r="F46" s="104"/>
      <c r="G46" s="104"/>
      <c r="H46" s="104"/>
      <c r="I46" s="104"/>
      <c r="J46" s="104"/>
      <c r="K46" s="200">
        <f>K47+K48</f>
        <v>268512</v>
      </c>
      <c r="L46" s="200"/>
      <c r="M46" s="97"/>
      <c r="N46" s="97">
        <f>N47+N48</f>
        <v>387985.78</v>
      </c>
      <c r="O46" s="286">
        <f t="shared" si="4"/>
        <v>144.49476373495415</v>
      </c>
      <c r="P46" s="221" t="s">
        <v>265</v>
      </c>
    </row>
    <row r="47" spans="1:16" ht="12.75">
      <c r="A47" s="102"/>
      <c r="B47" s="126" t="s">
        <v>214</v>
      </c>
      <c r="C47" s="103"/>
      <c r="D47" s="121" t="s">
        <v>221</v>
      </c>
      <c r="E47" s="104"/>
      <c r="F47" s="104"/>
      <c r="G47" s="104"/>
      <c r="H47" s="104"/>
      <c r="I47" s="104"/>
      <c r="J47" s="104"/>
      <c r="K47" s="200">
        <v>268223</v>
      </c>
      <c r="L47" s="200"/>
      <c r="M47" s="97"/>
      <c r="N47" s="97">
        <v>387789.69</v>
      </c>
      <c r="O47" s="286">
        <f t="shared" si="4"/>
        <v>144.5773442247682</v>
      </c>
      <c r="P47" s="221" t="s">
        <v>265</v>
      </c>
    </row>
    <row r="48" spans="1:16" ht="12.75">
      <c r="A48" s="102"/>
      <c r="B48" s="126" t="s">
        <v>215</v>
      </c>
      <c r="C48" s="103"/>
      <c r="D48" s="121" t="s">
        <v>222</v>
      </c>
      <c r="E48" s="104"/>
      <c r="F48" s="104"/>
      <c r="G48" s="104"/>
      <c r="H48" s="104"/>
      <c r="I48" s="104"/>
      <c r="J48" s="104"/>
      <c r="K48" s="200">
        <v>289</v>
      </c>
      <c r="L48" s="200"/>
      <c r="M48" s="97"/>
      <c r="N48" s="97">
        <v>196.09</v>
      </c>
      <c r="O48" s="286">
        <f t="shared" si="4"/>
        <v>67.85121107266437</v>
      </c>
      <c r="P48" s="221" t="s">
        <v>265</v>
      </c>
    </row>
    <row r="49" spans="1:16" ht="12.75">
      <c r="A49" s="102"/>
      <c r="B49" s="125" t="s">
        <v>216</v>
      </c>
      <c r="C49" s="103"/>
      <c r="D49" s="121" t="s">
        <v>223</v>
      </c>
      <c r="E49" s="104"/>
      <c r="F49" s="104"/>
      <c r="G49" s="104"/>
      <c r="H49" s="104"/>
      <c r="I49" s="104"/>
      <c r="J49" s="104"/>
      <c r="K49" s="200">
        <f>K50</f>
        <v>20985.730970867342</v>
      </c>
      <c r="L49" s="200"/>
      <c r="M49" s="97"/>
      <c r="N49" s="97">
        <f>N50</f>
        <v>13793.73</v>
      </c>
      <c r="O49" s="286">
        <f t="shared" si="4"/>
        <v>65.7290900142989</v>
      </c>
      <c r="P49" s="221" t="s">
        <v>265</v>
      </c>
    </row>
    <row r="50" spans="1:16" ht="12.75">
      <c r="A50" s="102"/>
      <c r="B50" s="126" t="s">
        <v>217</v>
      </c>
      <c r="C50" s="103"/>
      <c r="D50" s="121" t="s">
        <v>223</v>
      </c>
      <c r="E50" s="104"/>
      <c r="F50" s="104"/>
      <c r="G50" s="104"/>
      <c r="H50" s="104"/>
      <c r="I50" s="104"/>
      <c r="J50" s="104"/>
      <c r="K50" s="200">
        <v>20985.730970867342</v>
      </c>
      <c r="L50" s="200"/>
      <c r="M50" s="97"/>
      <c r="N50" s="97">
        <v>13793.73</v>
      </c>
      <c r="O50" s="286">
        <f t="shared" si="4"/>
        <v>65.7290900142989</v>
      </c>
      <c r="P50" s="221" t="s">
        <v>265</v>
      </c>
    </row>
    <row r="51" spans="1:16" ht="12.75">
      <c r="A51" s="102"/>
      <c r="B51" s="125" t="s">
        <v>218</v>
      </c>
      <c r="C51" s="103"/>
      <c r="D51" s="121" t="s">
        <v>224</v>
      </c>
      <c r="E51" s="104"/>
      <c r="F51" s="104"/>
      <c r="G51" s="104"/>
      <c r="H51" s="104"/>
      <c r="I51" s="104"/>
      <c r="J51" s="104"/>
      <c r="K51" s="200">
        <f>K52</f>
        <v>41574.72692282169</v>
      </c>
      <c r="L51" s="200"/>
      <c r="M51" s="97"/>
      <c r="N51" s="97">
        <f>N52</f>
        <v>60187.5</v>
      </c>
      <c r="O51" s="286">
        <f t="shared" si="4"/>
        <v>144.7694415689864</v>
      </c>
      <c r="P51" s="221" t="s">
        <v>265</v>
      </c>
    </row>
    <row r="52" spans="1:16" ht="12.75">
      <c r="A52" s="102"/>
      <c r="B52" s="126" t="s">
        <v>219</v>
      </c>
      <c r="C52" s="103"/>
      <c r="D52" s="121" t="s">
        <v>225</v>
      </c>
      <c r="E52" s="104"/>
      <c r="F52" s="104"/>
      <c r="G52" s="104"/>
      <c r="H52" s="104"/>
      <c r="I52" s="104"/>
      <c r="J52" s="104"/>
      <c r="K52" s="200">
        <v>41574.72692282169</v>
      </c>
      <c r="L52" s="200"/>
      <c r="M52" s="97"/>
      <c r="N52" s="97">
        <v>60187.5</v>
      </c>
      <c r="O52" s="286">
        <f t="shared" si="4"/>
        <v>144.7694415689864</v>
      </c>
      <c r="P52" s="221" t="s">
        <v>265</v>
      </c>
    </row>
    <row r="53" spans="1:16" ht="13.5">
      <c r="A53" s="102">
        <f>IF(ISNUMBER(VALUE(E53)),E53,"")</f>
      </c>
      <c r="B53" s="103">
        <f>IF(ISNUMBER(VALUE(G53)),G53,"")</f>
      </c>
      <c r="C53" s="124" t="str">
        <f>IF(ISNUMBER(VALUE(I53)),I53,"")</f>
        <v>12</v>
      </c>
      <c r="D53" s="124" t="str">
        <f>CONCATENATE(F53,"    ",H53,"    ",J53)</f>
        <v>        Sredstva učešća za pomoći</v>
      </c>
      <c r="E53" s="104" t="s">
        <v>14</v>
      </c>
      <c r="F53" s="104" t="s">
        <v>14</v>
      </c>
      <c r="G53" s="104" t="s">
        <v>14</v>
      </c>
      <c r="H53" s="104" t="s">
        <v>14</v>
      </c>
      <c r="I53" s="104" t="s">
        <v>59</v>
      </c>
      <c r="J53" s="104" t="s">
        <v>60</v>
      </c>
      <c r="K53" s="200">
        <f>K54+K56+K58</f>
        <v>6679</v>
      </c>
      <c r="L53" s="200">
        <v>13863</v>
      </c>
      <c r="M53" s="97">
        <v>14199</v>
      </c>
      <c r="N53" s="97">
        <f>N54+N56+N58</f>
        <v>5943.67</v>
      </c>
      <c r="O53" s="286">
        <f t="shared" si="4"/>
        <v>88.99041772720467</v>
      </c>
      <c r="P53" s="221">
        <f>N53/M53*100</f>
        <v>41.859778857666036</v>
      </c>
    </row>
    <row r="54" spans="1:16" ht="12.75">
      <c r="A54" s="102"/>
      <c r="B54" s="122" t="s">
        <v>213</v>
      </c>
      <c r="C54" s="103"/>
      <c r="D54" s="121" t="s">
        <v>220</v>
      </c>
      <c r="E54" s="104"/>
      <c r="F54" s="104"/>
      <c r="G54" s="104"/>
      <c r="H54" s="104"/>
      <c r="I54" s="104"/>
      <c r="J54" s="104"/>
      <c r="K54" s="200">
        <f>K55</f>
        <v>5656</v>
      </c>
      <c r="L54" s="200"/>
      <c r="M54" s="97"/>
      <c r="N54" s="97">
        <f>N55</f>
        <v>5024.61</v>
      </c>
      <c r="O54" s="286">
        <f t="shared" si="4"/>
        <v>88.83681046676095</v>
      </c>
      <c r="P54" s="221" t="s">
        <v>265</v>
      </c>
    </row>
    <row r="55" spans="1:16" ht="12.75">
      <c r="A55" s="102"/>
      <c r="B55" s="123" t="s">
        <v>214</v>
      </c>
      <c r="C55" s="103"/>
      <c r="D55" s="121" t="s">
        <v>221</v>
      </c>
      <c r="E55" s="104"/>
      <c r="F55" s="104"/>
      <c r="G55" s="104"/>
      <c r="H55" s="104"/>
      <c r="I55" s="104"/>
      <c r="J55" s="104"/>
      <c r="K55" s="200">
        <v>5656</v>
      </c>
      <c r="L55" s="200"/>
      <c r="M55" s="97"/>
      <c r="N55" s="97">
        <v>5024.61</v>
      </c>
      <c r="O55" s="286">
        <f t="shared" si="4"/>
        <v>88.83681046676095</v>
      </c>
      <c r="P55" s="221" t="s">
        <v>265</v>
      </c>
    </row>
    <row r="56" spans="1:16" ht="12.75">
      <c r="A56" s="102"/>
      <c r="B56" s="122" t="s">
        <v>216</v>
      </c>
      <c r="C56" s="103"/>
      <c r="D56" s="121" t="s">
        <v>223</v>
      </c>
      <c r="E56" s="104"/>
      <c r="F56" s="104"/>
      <c r="G56" s="104"/>
      <c r="H56" s="104"/>
      <c r="I56" s="104"/>
      <c r="J56" s="104"/>
      <c r="K56" s="200">
        <f>K57</f>
        <v>90</v>
      </c>
      <c r="L56" s="200"/>
      <c r="M56" s="97"/>
      <c r="N56" s="97">
        <f>N57</f>
        <v>90</v>
      </c>
      <c r="O56" s="286">
        <f t="shared" si="4"/>
        <v>100</v>
      </c>
      <c r="P56" s="221" t="s">
        <v>265</v>
      </c>
    </row>
    <row r="57" spans="1:16" ht="12.75">
      <c r="A57" s="102"/>
      <c r="B57" s="123" t="s">
        <v>217</v>
      </c>
      <c r="C57" s="103"/>
      <c r="D57" s="121" t="s">
        <v>223</v>
      </c>
      <c r="E57" s="104"/>
      <c r="F57" s="104"/>
      <c r="G57" s="104"/>
      <c r="H57" s="104"/>
      <c r="I57" s="104"/>
      <c r="J57" s="104"/>
      <c r="K57" s="200">
        <v>90</v>
      </c>
      <c r="L57" s="200"/>
      <c r="M57" s="97"/>
      <c r="N57" s="97">
        <v>90</v>
      </c>
      <c r="O57" s="286">
        <f t="shared" si="4"/>
        <v>100</v>
      </c>
      <c r="P57" s="221" t="s">
        <v>265</v>
      </c>
    </row>
    <row r="58" spans="1:16" ht="12.75">
      <c r="A58" s="102"/>
      <c r="B58" s="122" t="s">
        <v>218</v>
      </c>
      <c r="C58" s="103"/>
      <c r="D58" s="121" t="s">
        <v>224</v>
      </c>
      <c r="E58" s="104"/>
      <c r="F58" s="104"/>
      <c r="G58" s="104"/>
      <c r="H58" s="104"/>
      <c r="I58" s="104"/>
      <c r="J58" s="104"/>
      <c r="K58" s="200">
        <f>K59</f>
        <v>933</v>
      </c>
      <c r="L58" s="200"/>
      <c r="M58" s="97"/>
      <c r="N58" s="97">
        <f>N59</f>
        <v>829.06</v>
      </c>
      <c r="O58" s="286">
        <f t="shared" si="4"/>
        <v>88.85959271168274</v>
      </c>
      <c r="P58" s="221" t="s">
        <v>265</v>
      </c>
    </row>
    <row r="59" spans="1:16" ht="12.75">
      <c r="A59" s="102"/>
      <c r="B59" s="123" t="s">
        <v>219</v>
      </c>
      <c r="C59" s="103"/>
      <c r="D59" s="121" t="s">
        <v>225</v>
      </c>
      <c r="E59" s="104"/>
      <c r="F59" s="104"/>
      <c r="G59" s="104"/>
      <c r="H59" s="104"/>
      <c r="I59" s="104"/>
      <c r="J59" s="104"/>
      <c r="K59" s="200">
        <v>933</v>
      </c>
      <c r="L59" s="200"/>
      <c r="M59" s="97"/>
      <c r="N59" s="97">
        <v>829.06</v>
      </c>
      <c r="O59" s="286">
        <f t="shared" si="4"/>
        <v>88.85959271168274</v>
      </c>
      <c r="P59" s="221" t="s">
        <v>265</v>
      </c>
    </row>
    <row r="60" spans="1:16" ht="13.5">
      <c r="A60" s="102">
        <f>IF(ISNUMBER(VALUE(E60)),E60,"")</f>
      </c>
      <c r="B60" s="103">
        <f>IF(ISNUMBER(VALUE(G60)),G60,"")</f>
      </c>
      <c r="C60" s="209">
        <v>43</v>
      </c>
      <c r="D60" s="124" t="s">
        <v>254</v>
      </c>
      <c r="E60" s="104" t="s">
        <v>14</v>
      </c>
      <c r="F60" s="104" t="s">
        <v>14</v>
      </c>
      <c r="G60" s="104" t="s">
        <v>14</v>
      </c>
      <c r="H60" s="104" t="s">
        <v>14</v>
      </c>
      <c r="I60" s="104" t="s">
        <v>59</v>
      </c>
      <c r="J60" s="104" t="s">
        <v>60</v>
      </c>
      <c r="K60" s="200">
        <f>K61</f>
        <v>282</v>
      </c>
      <c r="L60" s="200"/>
      <c r="M60" s="97"/>
      <c r="N60" s="97">
        <v>0</v>
      </c>
      <c r="O60" s="286">
        <f>N60/K60*100</f>
        <v>0</v>
      </c>
      <c r="P60" s="221" t="s">
        <v>265</v>
      </c>
    </row>
    <row r="61" spans="1:16" ht="12.75">
      <c r="A61" s="102"/>
      <c r="B61" s="122" t="s">
        <v>216</v>
      </c>
      <c r="C61" s="103"/>
      <c r="D61" s="121" t="s">
        <v>223</v>
      </c>
      <c r="E61" s="104"/>
      <c r="F61" s="104"/>
      <c r="G61" s="104"/>
      <c r="H61" s="104"/>
      <c r="I61" s="104"/>
      <c r="J61" s="104"/>
      <c r="K61" s="200">
        <f>K62</f>
        <v>282</v>
      </c>
      <c r="L61" s="200"/>
      <c r="M61" s="97"/>
      <c r="N61" s="97">
        <v>0</v>
      </c>
      <c r="O61" s="286">
        <f>N61/K61*100</f>
        <v>0</v>
      </c>
      <c r="P61" s="221" t="s">
        <v>265</v>
      </c>
    </row>
    <row r="62" spans="1:16" ht="12.75">
      <c r="A62" s="102"/>
      <c r="B62" s="123" t="s">
        <v>217</v>
      </c>
      <c r="C62" s="103"/>
      <c r="D62" s="121" t="s">
        <v>223</v>
      </c>
      <c r="E62" s="104"/>
      <c r="F62" s="104"/>
      <c r="G62" s="104"/>
      <c r="H62" s="104"/>
      <c r="I62" s="104"/>
      <c r="J62" s="104"/>
      <c r="K62" s="200">
        <v>282</v>
      </c>
      <c r="L62" s="200"/>
      <c r="M62" s="97"/>
      <c r="N62" s="97">
        <v>0</v>
      </c>
      <c r="O62" s="286">
        <f>N62/K62*100</f>
        <v>0</v>
      </c>
      <c r="P62" s="221" t="s">
        <v>265</v>
      </c>
    </row>
    <row r="63" spans="1:16" ht="13.5">
      <c r="A63" s="102">
        <f>IF(ISNUMBER(VALUE(E63)),E63,"")</f>
      </c>
      <c r="B63" s="103">
        <f>IF(ISNUMBER(VALUE(G63)),G63,"")</f>
      </c>
      <c r="C63" s="124" t="str">
        <f>IF(ISNUMBER(VALUE(I63)),I63,"")</f>
        <v>56</v>
      </c>
      <c r="D63" s="124" t="str">
        <f>CONCATENATE(F63,"    ",H63,"    ",J63)</f>
        <v>        Fondovi EU</v>
      </c>
      <c r="E63" s="104" t="s">
        <v>14</v>
      </c>
      <c r="F63" s="104" t="s">
        <v>14</v>
      </c>
      <c r="G63" s="104" t="s">
        <v>14</v>
      </c>
      <c r="H63" s="104" t="s">
        <v>14</v>
      </c>
      <c r="I63" s="104" t="s">
        <v>52</v>
      </c>
      <c r="J63" s="104" t="s">
        <v>53</v>
      </c>
      <c r="K63" s="200">
        <f>K64+K66+K68</f>
        <v>37845</v>
      </c>
      <c r="L63" s="200">
        <v>56346</v>
      </c>
      <c r="M63" s="97">
        <v>58253</v>
      </c>
      <c r="N63" s="97">
        <f>N64+N66+N68</f>
        <v>33680.73</v>
      </c>
      <c r="O63" s="286">
        <f t="shared" si="4"/>
        <v>88.9965120887832</v>
      </c>
      <c r="P63" s="221">
        <f>N63/M63*100</f>
        <v>57.81801795615677</v>
      </c>
    </row>
    <row r="64" spans="1:16" ht="12.75">
      <c r="A64" s="102"/>
      <c r="B64" s="122" t="s">
        <v>213</v>
      </c>
      <c r="C64" s="103"/>
      <c r="D64" s="121" t="s">
        <v>220</v>
      </c>
      <c r="E64" s="104"/>
      <c r="F64" s="104"/>
      <c r="G64" s="104"/>
      <c r="H64" s="104"/>
      <c r="I64" s="104"/>
      <c r="J64" s="104"/>
      <c r="K64" s="200">
        <f>K65</f>
        <v>32049</v>
      </c>
      <c r="L64" s="200"/>
      <c r="M64" s="97"/>
      <c r="N64" s="97">
        <f>N65</f>
        <v>28472.72</v>
      </c>
      <c r="O64" s="286">
        <f t="shared" si="4"/>
        <v>88.84121189428687</v>
      </c>
      <c r="P64" s="221" t="s">
        <v>265</v>
      </c>
    </row>
    <row r="65" spans="1:16" ht="12.75">
      <c r="A65" s="102"/>
      <c r="B65" s="123" t="s">
        <v>214</v>
      </c>
      <c r="C65" s="103"/>
      <c r="D65" s="121" t="s">
        <v>221</v>
      </c>
      <c r="E65" s="104"/>
      <c r="F65" s="104"/>
      <c r="G65" s="104"/>
      <c r="H65" s="104"/>
      <c r="I65" s="104"/>
      <c r="J65" s="104"/>
      <c r="K65" s="200">
        <v>32049</v>
      </c>
      <c r="L65" s="200"/>
      <c r="M65" s="97"/>
      <c r="N65" s="97">
        <v>28472.72</v>
      </c>
      <c r="O65" s="286">
        <f t="shared" si="4"/>
        <v>88.84121189428687</v>
      </c>
      <c r="P65" s="221" t="s">
        <v>265</v>
      </c>
    </row>
    <row r="66" spans="1:16" ht="12.75">
      <c r="A66" s="102"/>
      <c r="B66" s="122" t="s">
        <v>216</v>
      </c>
      <c r="C66" s="103"/>
      <c r="D66" s="121" t="s">
        <v>223</v>
      </c>
      <c r="E66" s="104"/>
      <c r="F66" s="104"/>
      <c r="G66" s="104"/>
      <c r="H66" s="104"/>
      <c r="I66" s="104"/>
      <c r="J66" s="104"/>
      <c r="K66" s="200">
        <f>K67</f>
        <v>508</v>
      </c>
      <c r="L66" s="200"/>
      <c r="M66" s="97"/>
      <c r="N66" s="97">
        <f>N67</f>
        <v>510</v>
      </c>
      <c r="O66" s="286">
        <f t="shared" si="4"/>
        <v>100.39370078740157</v>
      </c>
      <c r="P66" s="221" t="s">
        <v>265</v>
      </c>
    </row>
    <row r="67" spans="1:16" ht="12.75">
      <c r="A67" s="102"/>
      <c r="B67" s="123" t="s">
        <v>217</v>
      </c>
      <c r="C67" s="103"/>
      <c r="D67" s="121" t="s">
        <v>223</v>
      </c>
      <c r="E67" s="104"/>
      <c r="F67" s="104"/>
      <c r="G67" s="104"/>
      <c r="H67" s="104"/>
      <c r="I67" s="104"/>
      <c r="J67" s="104"/>
      <c r="K67" s="200">
        <v>508</v>
      </c>
      <c r="L67" s="200"/>
      <c r="M67" s="97"/>
      <c r="N67" s="97">
        <v>510</v>
      </c>
      <c r="O67" s="286">
        <f t="shared" si="4"/>
        <v>100.39370078740157</v>
      </c>
      <c r="P67" s="221" t="s">
        <v>265</v>
      </c>
    </row>
    <row r="68" spans="1:16" ht="12.75">
      <c r="A68" s="102"/>
      <c r="B68" s="122" t="s">
        <v>218</v>
      </c>
      <c r="C68" s="103"/>
      <c r="D68" s="121" t="s">
        <v>224</v>
      </c>
      <c r="E68" s="104"/>
      <c r="F68" s="104"/>
      <c r="G68" s="104"/>
      <c r="H68" s="104"/>
      <c r="I68" s="104"/>
      <c r="J68" s="104"/>
      <c r="K68" s="200">
        <f>K69</f>
        <v>5288</v>
      </c>
      <c r="L68" s="200"/>
      <c r="M68" s="97"/>
      <c r="N68" s="97">
        <f>N69</f>
        <v>4698.01</v>
      </c>
      <c r="O68" s="286">
        <f t="shared" si="4"/>
        <v>88.84285173978822</v>
      </c>
      <c r="P68" s="221" t="s">
        <v>265</v>
      </c>
    </row>
    <row r="69" spans="1:16" ht="12.75">
      <c r="A69" s="102"/>
      <c r="B69" s="123" t="s">
        <v>219</v>
      </c>
      <c r="C69" s="103"/>
      <c r="D69" s="121" t="s">
        <v>225</v>
      </c>
      <c r="E69" s="104"/>
      <c r="F69" s="104"/>
      <c r="G69" s="104"/>
      <c r="H69" s="104"/>
      <c r="I69" s="104"/>
      <c r="J69" s="104"/>
      <c r="K69" s="200">
        <v>5288</v>
      </c>
      <c r="L69" s="200"/>
      <c r="M69" s="97"/>
      <c r="N69" s="97">
        <v>4698.01</v>
      </c>
      <c r="O69" s="286">
        <f t="shared" si="4"/>
        <v>88.84285173978822</v>
      </c>
      <c r="P69" s="221" t="s">
        <v>265</v>
      </c>
    </row>
    <row r="70" spans="1:16" ht="12.75">
      <c r="A70" s="99">
        <f>IF(ISNUMBER(VALUE(E70)),E70,"")</f>
      </c>
      <c r="B70" s="100" t="str">
        <f>IF(ISNUMBER(VALUE(G70)),G70,"")</f>
        <v>32</v>
      </c>
      <c r="C70" s="100">
        <f>IF(ISNUMBER(VALUE(I70)),I70,"")</f>
      </c>
      <c r="D70" s="100" t="str">
        <f>CONCATENATE(F70,"    ",H70,"    ",J70)</f>
        <v>    Materijalni rashodi    </v>
      </c>
      <c r="E70" s="101" t="s">
        <v>14</v>
      </c>
      <c r="F70" s="101" t="s">
        <v>14</v>
      </c>
      <c r="G70" s="101" t="s">
        <v>72</v>
      </c>
      <c r="H70" s="101" t="s">
        <v>73</v>
      </c>
      <c r="I70" s="282" t="s">
        <v>69</v>
      </c>
      <c r="J70" s="282" t="s">
        <v>14</v>
      </c>
      <c r="K70" s="283">
        <f>K71+K98+K108+K128+K135</f>
        <v>160130.06383967085</v>
      </c>
      <c r="L70" s="283">
        <f>L71+L98+L108+L128+L135</f>
        <v>797404</v>
      </c>
      <c r="M70" s="284">
        <v>805263</v>
      </c>
      <c r="N70" s="284">
        <f>N71+N98+N108+N128+N135</f>
        <v>205420.67000000004</v>
      </c>
      <c r="O70" s="273">
        <f t="shared" si="4"/>
        <v>128.28363710994088</v>
      </c>
      <c r="P70" s="285">
        <f>N70/M70*100</f>
        <v>25.50976140714277</v>
      </c>
    </row>
    <row r="71" spans="1:16" ht="13.5">
      <c r="A71" s="102">
        <f>IF(ISNUMBER(VALUE(E71)),E71,"")</f>
      </c>
      <c r="B71" s="103">
        <f>IF(ISNUMBER(VALUE(G71)),G71,"")</f>
      </c>
      <c r="C71" s="124" t="str">
        <f>IF(ISNUMBER(VALUE(I71)),I71,"")</f>
        <v>11</v>
      </c>
      <c r="D71" s="124" t="str">
        <f>CONCATENATE(F71,"    ",H71,"    ",J71)</f>
        <v>        Opći prihodi i primici</v>
      </c>
      <c r="E71" s="104" t="s">
        <v>14</v>
      </c>
      <c r="F71" s="104" t="s">
        <v>14</v>
      </c>
      <c r="G71" s="104" t="s">
        <v>14</v>
      </c>
      <c r="H71" s="104" t="s">
        <v>14</v>
      </c>
      <c r="I71" s="104" t="s">
        <v>57</v>
      </c>
      <c r="J71" s="104" t="s">
        <v>58</v>
      </c>
      <c r="K71" s="200">
        <f>K72+K76+K80+K90+K92</f>
        <v>138782.06383967085</v>
      </c>
      <c r="L71" s="200">
        <v>678541</v>
      </c>
      <c r="M71" s="97">
        <v>669185</v>
      </c>
      <c r="N71" s="97">
        <f>N72+N76+N80+N90+N92</f>
        <v>185471.85</v>
      </c>
      <c r="O71" s="286">
        <f t="shared" si="4"/>
        <v>133.64252185661968</v>
      </c>
      <c r="P71" s="221">
        <f>N71/M71*100</f>
        <v>27.71608000777065</v>
      </c>
    </row>
    <row r="72" spans="1:16" ht="13.5">
      <c r="A72" s="102"/>
      <c r="B72" s="122" t="s">
        <v>165</v>
      </c>
      <c r="C72" s="124"/>
      <c r="D72" s="287" t="s">
        <v>189</v>
      </c>
      <c r="E72" s="104"/>
      <c r="F72" s="104"/>
      <c r="G72" s="104"/>
      <c r="H72" s="104"/>
      <c r="I72" s="104"/>
      <c r="J72" s="104"/>
      <c r="K72" s="200">
        <f>K73+K74+K75</f>
        <v>19312.315349392793</v>
      </c>
      <c r="L72" s="200"/>
      <c r="M72" s="97"/>
      <c r="N72" s="97">
        <f>N73+N74+N75</f>
        <v>35534.92</v>
      </c>
      <c r="O72" s="286">
        <f t="shared" si="4"/>
        <v>184.00134503353203</v>
      </c>
      <c r="P72" s="221" t="s">
        <v>265</v>
      </c>
    </row>
    <row r="73" spans="1:16" ht="13.5">
      <c r="A73" s="102"/>
      <c r="B73" s="123" t="s">
        <v>166</v>
      </c>
      <c r="C73" s="124"/>
      <c r="D73" s="287" t="s">
        <v>190</v>
      </c>
      <c r="E73" s="104"/>
      <c r="F73" s="104"/>
      <c r="G73" s="104"/>
      <c r="H73" s="104"/>
      <c r="I73" s="104"/>
      <c r="J73" s="104"/>
      <c r="K73" s="200">
        <v>6523.932576813325</v>
      </c>
      <c r="L73" s="200"/>
      <c r="M73" s="97"/>
      <c r="N73" s="97">
        <v>21473.43</v>
      </c>
      <c r="O73" s="286">
        <f t="shared" si="4"/>
        <v>329.148557977417</v>
      </c>
      <c r="P73" s="221" t="s">
        <v>265</v>
      </c>
    </row>
    <row r="74" spans="1:16" ht="13.5">
      <c r="A74" s="102"/>
      <c r="B74" s="123" t="s">
        <v>167</v>
      </c>
      <c r="C74" s="124"/>
      <c r="D74" s="287" t="s">
        <v>191</v>
      </c>
      <c r="E74" s="104"/>
      <c r="F74" s="104"/>
      <c r="G74" s="104"/>
      <c r="H74" s="104"/>
      <c r="I74" s="104"/>
      <c r="J74" s="104"/>
      <c r="K74" s="200">
        <v>8199.491671643771</v>
      </c>
      <c r="L74" s="200"/>
      <c r="M74" s="97"/>
      <c r="N74" s="97">
        <v>8879.47</v>
      </c>
      <c r="O74" s="286">
        <f t="shared" si="4"/>
        <v>108.29293272786398</v>
      </c>
      <c r="P74" s="221" t="s">
        <v>265</v>
      </c>
    </row>
    <row r="75" spans="1:16" ht="13.5">
      <c r="A75" s="102"/>
      <c r="B75" s="123" t="s">
        <v>168</v>
      </c>
      <c r="C75" s="124"/>
      <c r="D75" s="287" t="s">
        <v>192</v>
      </c>
      <c r="E75" s="104"/>
      <c r="F75" s="104"/>
      <c r="G75" s="104"/>
      <c r="H75" s="104"/>
      <c r="I75" s="104"/>
      <c r="J75" s="104"/>
      <c r="K75" s="200">
        <v>4588.891100935695</v>
      </c>
      <c r="L75" s="200"/>
      <c r="M75" s="97"/>
      <c r="N75" s="97">
        <v>5182.02</v>
      </c>
      <c r="O75" s="286">
        <f t="shared" si="4"/>
        <v>112.92532086767899</v>
      </c>
      <c r="P75" s="221" t="s">
        <v>265</v>
      </c>
    </row>
    <row r="76" spans="1:16" ht="13.5">
      <c r="A76" s="102"/>
      <c r="B76" s="122" t="s">
        <v>169</v>
      </c>
      <c r="C76" s="124"/>
      <c r="D76" s="287" t="s">
        <v>193</v>
      </c>
      <c r="E76" s="104"/>
      <c r="F76" s="104"/>
      <c r="G76" s="104"/>
      <c r="H76" s="104"/>
      <c r="I76" s="104"/>
      <c r="J76" s="104"/>
      <c r="K76" s="200">
        <f>K77+K78+K79</f>
        <v>4397.650806291061</v>
      </c>
      <c r="L76" s="200"/>
      <c r="M76" s="97"/>
      <c r="N76" s="97">
        <f>N77+N78+N79</f>
        <v>11672.09</v>
      </c>
      <c r="O76" s="286">
        <f t="shared" si="4"/>
        <v>265.4164806196638</v>
      </c>
      <c r="P76" s="221" t="s">
        <v>265</v>
      </c>
    </row>
    <row r="77" spans="1:16" ht="13.5">
      <c r="A77" s="102"/>
      <c r="B77" s="123" t="s">
        <v>170</v>
      </c>
      <c r="C77" s="124"/>
      <c r="D77" s="287" t="s">
        <v>194</v>
      </c>
      <c r="E77" s="104"/>
      <c r="F77" s="104"/>
      <c r="G77" s="104"/>
      <c r="H77" s="104"/>
      <c r="I77" s="104"/>
      <c r="J77" s="104"/>
      <c r="K77" s="200">
        <v>1937.8950162585438</v>
      </c>
      <c r="L77" s="200"/>
      <c r="M77" s="97"/>
      <c r="N77" s="97">
        <v>8426.46</v>
      </c>
      <c r="O77" s="286">
        <f t="shared" si="4"/>
        <v>434.82541258962533</v>
      </c>
      <c r="P77" s="221" t="s">
        <v>265</v>
      </c>
    </row>
    <row r="78" spans="1:16" ht="13.5">
      <c r="A78" s="102"/>
      <c r="B78" s="123" t="s">
        <v>171</v>
      </c>
      <c r="C78" s="124"/>
      <c r="D78" s="287" t="s">
        <v>195</v>
      </c>
      <c r="E78" s="104"/>
      <c r="F78" s="104"/>
      <c r="G78" s="104"/>
      <c r="H78" s="104"/>
      <c r="I78" s="104"/>
      <c r="J78" s="104"/>
      <c r="K78" s="200">
        <v>2097.3030725330145</v>
      </c>
      <c r="L78" s="200"/>
      <c r="M78" s="97"/>
      <c r="N78" s="97">
        <v>2444.42</v>
      </c>
      <c r="O78" s="286">
        <f t="shared" si="4"/>
        <v>116.55063266787454</v>
      </c>
      <c r="P78" s="221" t="s">
        <v>265</v>
      </c>
    </row>
    <row r="79" spans="1:16" ht="13.5">
      <c r="A79" s="102"/>
      <c r="B79" s="123" t="s">
        <v>172</v>
      </c>
      <c r="C79" s="124"/>
      <c r="D79" s="287" t="s">
        <v>196</v>
      </c>
      <c r="E79" s="104"/>
      <c r="F79" s="104"/>
      <c r="G79" s="104"/>
      <c r="H79" s="104"/>
      <c r="I79" s="104"/>
      <c r="J79" s="104"/>
      <c r="K79" s="200">
        <v>362.4527174995023</v>
      </c>
      <c r="L79" s="200"/>
      <c r="M79" s="97"/>
      <c r="N79" s="97">
        <v>801.21</v>
      </c>
      <c r="O79" s="286">
        <f t="shared" si="4"/>
        <v>221.05228111611558</v>
      </c>
      <c r="P79" s="221" t="s">
        <v>265</v>
      </c>
    </row>
    <row r="80" spans="1:16" ht="13.5">
      <c r="A80" s="102"/>
      <c r="B80" s="122" t="s">
        <v>173</v>
      </c>
      <c r="C80" s="124"/>
      <c r="D80" s="287" t="s">
        <v>197</v>
      </c>
      <c r="E80" s="104"/>
      <c r="F80" s="104"/>
      <c r="G80" s="104"/>
      <c r="H80" s="104"/>
      <c r="I80" s="104"/>
      <c r="J80" s="104"/>
      <c r="K80" s="200">
        <f>K81+K82+K83+K84+K85+K86+K87+K88+K89</f>
        <v>102166.3282235052</v>
      </c>
      <c r="L80" s="200"/>
      <c r="M80" s="97"/>
      <c r="N80" s="97">
        <f>N81+N82+N83+N84+N85+N86+N87+N88+N89</f>
        <v>117137.05</v>
      </c>
      <c r="O80" s="286">
        <f t="shared" si="4"/>
        <v>114.6532835590841</v>
      </c>
      <c r="P80" s="221" t="s">
        <v>265</v>
      </c>
    </row>
    <row r="81" spans="1:16" ht="13.5">
      <c r="A81" s="102"/>
      <c r="B81" s="123" t="s">
        <v>174</v>
      </c>
      <c r="C81" s="124"/>
      <c r="D81" s="287" t="s">
        <v>198</v>
      </c>
      <c r="E81" s="104"/>
      <c r="F81" s="104"/>
      <c r="G81" s="104"/>
      <c r="H81" s="104"/>
      <c r="I81" s="104"/>
      <c r="J81" s="104"/>
      <c r="K81" s="200">
        <v>3728.0576016988516</v>
      </c>
      <c r="L81" s="200"/>
      <c r="M81" s="97"/>
      <c r="N81" s="97">
        <v>4758.47</v>
      </c>
      <c r="O81" s="286">
        <f t="shared" si="4"/>
        <v>127.63939049202449</v>
      </c>
      <c r="P81" s="221" t="s">
        <v>265</v>
      </c>
    </row>
    <row r="82" spans="1:16" ht="13.5">
      <c r="A82" s="102"/>
      <c r="B82" s="123" t="s">
        <v>175</v>
      </c>
      <c r="C82" s="124"/>
      <c r="D82" s="287" t="s">
        <v>199</v>
      </c>
      <c r="E82" s="104"/>
      <c r="F82" s="104"/>
      <c r="G82" s="104"/>
      <c r="H82" s="104"/>
      <c r="I82" s="104"/>
      <c r="J82" s="104"/>
      <c r="K82" s="200">
        <v>981.3988984006902</v>
      </c>
      <c r="L82" s="200"/>
      <c r="M82" s="97"/>
      <c r="N82" s="97">
        <v>1596.68</v>
      </c>
      <c r="O82" s="286">
        <f t="shared" si="4"/>
        <v>162.69429307511817</v>
      </c>
      <c r="P82" s="221" t="s">
        <v>265</v>
      </c>
    </row>
    <row r="83" spans="1:16" ht="13.5">
      <c r="A83" s="102"/>
      <c r="B83" s="123" t="s">
        <v>176</v>
      </c>
      <c r="C83" s="124"/>
      <c r="D83" s="287" t="s">
        <v>200</v>
      </c>
      <c r="E83" s="104"/>
      <c r="F83" s="104"/>
      <c r="G83" s="104"/>
      <c r="H83" s="104"/>
      <c r="I83" s="104"/>
      <c r="J83" s="104"/>
      <c r="K83" s="200">
        <v>5742.942464662551</v>
      </c>
      <c r="L83" s="200"/>
      <c r="M83" s="97"/>
      <c r="N83" s="97">
        <v>2715.14</v>
      </c>
      <c r="O83" s="286">
        <f t="shared" si="4"/>
        <v>47.2778548053857</v>
      </c>
      <c r="P83" s="221" t="s">
        <v>265</v>
      </c>
    </row>
    <row r="84" spans="1:16" ht="13.5">
      <c r="A84" s="102"/>
      <c r="B84" s="123" t="s">
        <v>177</v>
      </c>
      <c r="C84" s="124"/>
      <c r="D84" s="287" t="s">
        <v>201</v>
      </c>
      <c r="E84" s="104"/>
      <c r="F84" s="104"/>
      <c r="G84" s="104"/>
      <c r="H84" s="104"/>
      <c r="I84" s="104"/>
      <c r="J84" s="104"/>
      <c r="K84" s="200">
        <v>819.1293383768</v>
      </c>
      <c r="L84" s="200"/>
      <c r="M84" s="97"/>
      <c r="N84" s="97">
        <v>710.43</v>
      </c>
      <c r="O84" s="286">
        <f t="shared" si="4"/>
        <v>86.72989315799622</v>
      </c>
      <c r="P84" s="221" t="s">
        <v>265</v>
      </c>
    </row>
    <row r="85" spans="1:16" ht="13.5">
      <c r="A85" s="102"/>
      <c r="B85" s="123" t="s">
        <v>178</v>
      </c>
      <c r="C85" s="124"/>
      <c r="D85" s="287" t="s">
        <v>202</v>
      </c>
      <c r="E85" s="104"/>
      <c r="F85" s="104"/>
      <c r="G85" s="104"/>
      <c r="H85" s="104"/>
      <c r="I85" s="104"/>
      <c r="J85" s="104"/>
      <c r="K85" s="200">
        <v>27481.16265180171</v>
      </c>
      <c r="L85" s="200"/>
      <c r="M85" s="97"/>
      <c r="N85" s="97">
        <v>36894.55</v>
      </c>
      <c r="O85" s="286">
        <f t="shared" si="4"/>
        <v>134.25396322371802</v>
      </c>
      <c r="P85" s="221" t="s">
        <v>265</v>
      </c>
    </row>
    <row r="86" spans="1:16" ht="13.5">
      <c r="A86" s="102"/>
      <c r="B86" s="123" t="s">
        <v>179</v>
      </c>
      <c r="C86" s="124"/>
      <c r="D86" s="287" t="s">
        <v>203</v>
      </c>
      <c r="E86" s="104"/>
      <c r="F86" s="104"/>
      <c r="G86" s="104"/>
      <c r="H86" s="104"/>
      <c r="I86" s="104"/>
      <c r="J86" s="104"/>
      <c r="K86" s="200">
        <v>392.62857522065167</v>
      </c>
      <c r="L86" s="200"/>
      <c r="M86" s="97"/>
      <c r="N86" s="97">
        <v>70.72</v>
      </c>
      <c r="O86" s="286">
        <f t="shared" si="4"/>
        <v>18.011934042308656</v>
      </c>
      <c r="P86" s="221" t="s">
        <v>265</v>
      </c>
    </row>
    <row r="87" spans="1:16" ht="13.5">
      <c r="A87" s="102"/>
      <c r="B87" s="123" t="s">
        <v>180</v>
      </c>
      <c r="C87" s="124"/>
      <c r="D87" s="287" t="s">
        <v>204</v>
      </c>
      <c r="E87" s="104"/>
      <c r="F87" s="104"/>
      <c r="G87" s="104"/>
      <c r="H87" s="104"/>
      <c r="I87" s="104"/>
      <c r="J87" s="104"/>
      <c r="K87" s="200">
        <v>32474.068617691948</v>
      </c>
      <c r="L87" s="200"/>
      <c r="M87" s="97"/>
      <c r="N87" s="97">
        <v>26980.84</v>
      </c>
      <c r="O87" s="286">
        <f t="shared" si="4"/>
        <v>83.08426122281696</v>
      </c>
      <c r="P87" s="221" t="s">
        <v>265</v>
      </c>
    </row>
    <row r="88" spans="1:16" ht="13.5">
      <c r="A88" s="102"/>
      <c r="B88" s="123" t="s">
        <v>181</v>
      </c>
      <c r="C88" s="124"/>
      <c r="D88" s="287" t="s">
        <v>205</v>
      </c>
      <c r="E88" s="104"/>
      <c r="F88" s="104"/>
      <c r="G88" s="104"/>
      <c r="H88" s="104"/>
      <c r="I88" s="104"/>
      <c r="J88" s="104"/>
      <c r="K88" s="200">
        <v>23949.83077841927</v>
      </c>
      <c r="L88" s="200"/>
      <c r="M88" s="97"/>
      <c r="N88" s="97">
        <v>33503.36</v>
      </c>
      <c r="O88" s="286">
        <f t="shared" si="4"/>
        <v>139.88975667497922</v>
      </c>
      <c r="P88" s="221" t="s">
        <v>265</v>
      </c>
    </row>
    <row r="89" spans="1:16" ht="13.5">
      <c r="A89" s="102"/>
      <c r="B89" s="123" t="s">
        <v>182</v>
      </c>
      <c r="C89" s="124"/>
      <c r="D89" s="287" t="s">
        <v>206</v>
      </c>
      <c r="E89" s="104"/>
      <c r="F89" s="104"/>
      <c r="G89" s="104"/>
      <c r="H89" s="104"/>
      <c r="I89" s="104"/>
      <c r="J89" s="104"/>
      <c r="K89" s="200">
        <v>6597.109297232729</v>
      </c>
      <c r="L89" s="200"/>
      <c r="M89" s="97"/>
      <c r="N89" s="97">
        <v>9906.86</v>
      </c>
      <c r="O89" s="286">
        <f t="shared" si="4"/>
        <v>150.1697115152481</v>
      </c>
      <c r="P89" s="221" t="s">
        <v>265</v>
      </c>
    </row>
    <row r="90" spans="1:16" ht="13.5">
      <c r="A90" s="102"/>
      <c r="B90" s="122">
        <v>324</v>
      </c>
      <c r="C90" s="124"/>
      <c r="D90" s="287" t="s">
        <v>207</v>
      </c>
      <c r="E90" s="104"/>
      <c r="F90" s="104"/>
      <c r="G90" s="104"/>
      <c r="H90" s="104"/>
      <c r="I90" s="104"/>
      <c r="J90" s="104"/>
      <c r="K90" s="200">
        <f>K91</f>
        <v>173.203264981087</v>
      </c>
      <c r="L90" s="200"/>
      <c r="M90" s="97"/>
      <c r="N90" s="97">
        <f>N91</f>
        <v>7392.44</v>
      </c>
      <c r="O90" s="286">
        <f t="shared" si="4"/>
        <v>4268.071967816092</v>
      </c>
      <c r="P90" s="221" t="s">
        <v>265</v>
      </c>
    </row>
    <row r="91" spans="1:16" ht="13.5">
      <c r="A91" s="102"/>
      <c r="B91" s="123" t="s">
        <v>183</v>
      </c>
      <c r="C91" s="124"/>
      <c r="D91" s="287" t="s">
        <v>207</v>
      </c>
      <c r="E91" s="104"/>
      <c r="F91" s="104"/>
      <c r="G91" s="104"/>
      <c r="H91" s="104"/>
      <c r="I91" s="104"/>
      <c r="J91" s="104"/>
      <c r="K91" s="200">
        <v>173.203264981087</v>
      </c>
      <c r="L91" s="200"/>
      <c r="M91" s="97"/>
      <c r="N91" s="97">
        <v>7392.44</v>
      </c>
      <c r="O91" s="286">
        <f t="shared" si="4"/>
        <v>4268.071967816092</v>
      </c>
      <c r="P91" s="221" t="s">
        <v>265</v>
      </c>
    </row>
    <row r="92" spans="1:16" ht="13.5">
      <c r="A92" s="102"/>
      <c r="B92" s="122" t="s">
        <v>184</v>
      </c>
      <c r="C92" s="124"/>
      <c r="D92" s="287" t="s">
        <v>208</v>
      </c>
      <c r="E92" s="104"/>
      <c r="F92" s="104"/>
      <c r="G92" s="104"/>
      <c r="H92" s="104"/>
      <c r="I92" s="104"/>
      <c r="J92" s="104"/>
      <c r="K92" s="200">
        <f>K93+K94+K95+K96+K97</f>
        <v>12732.566195500696</v>
      </c>
      <c r="L92" s="200"/>
      <c r="M92" s="97"/>
      <c r="N92" s="97">
        <f>N93+N94+N95+N96+N97</f>
        <v>13735.35</v>
      </c>
      <c r="O92" s="286">
        <f t="shared" si="4"/>
        <v>107.87573996555115</v>
      </c>
      <c r="P92" s="221" t="s">
        <v>265</v>
      </c>
    </row>
    <row r="93" spans="1:16" ht="13.5">
      <c r="A93" s="102"/>
      <c r="B93" s="123" t="s">
        <v>185</v>
      </c>
      <c r="C93" s="124"/>
      <c r="D93" s="287" t="s">
        <v>209</v>
      </c>
      <c r="E93" s="104"/>
      <c r="F93" s="104"/>
      <c r="G93" s="104"/>
      <c r="H93" s="104"/>
      <c r="I93" s="104"/>
      <c r="J93" s="104"/>
      <c r="K93" s="200">
        <v>6009.732563541044</v>
      </c>
      <c r="L93" s="200"/>
      <c r="M93" s="97"/>
      <c r="N93" s="97">
        <v>9224.05</v>
      </c>
      <c r="O93" s="286">
        <f t="shared" si="4"/>
        <v>153.48519925760257</v>
      </c>
      <c r="P93" s="221" t="s">
        <v>265</v>
      </c>
    </row>
    <row r="94" spans="1:16" ht="13.5">
      <c r="A94" s="102"/>
      <c r="B94" s="123" t="s">
        <v>186</v>
      </c>
      <c r="C94" s="124"/>
      <c r="D94" s="287" t="s">
        <v>210</v>
      </c>
      <c r="E94" s="104"/>
      <c r="F94" s="104"/>
      <c r="G94" s="104"/>
      <c r="H94" s="104"/>
      <c r="I94" s="104"/>
      <c r="J94" s="104"/>
      <c r="K94" s="200">
        <v>858.4511248258012</v>
      </c>
      <c r="L94" s="200"/>
      <c r="M94" s="97"/>
      <c r="N94" s="97">
        <v>0</v>
      </c>
      <c r="O94" s="286">
        <f t="shared" si="4"/>
        <v>0</v>
      </c>
      <c r="P94" s="221" t="s">
        <v>265</v>
      </c>
    </row>
    <row r="95" spans="1:16" ht="13.5">
      <c r="A95" s="102"/>
      <c r="B95" s="123" t="s">
        <v>187</v>
      </c>
      <c r="C95" s="124"/>
      <c r="D95" s="287" t="s">
        <v>211</v>
      </c>
      <c r="E95" s="104"/>
      <c r="F95" s="104"/>
      <c r="G95" s="104"/>
      <c r="H95" s="104"/>
      <c r="I95" s="104"/>
      <c r="J95" s="104"/>
      <c r="K95" s="200">
        <v>5064.727586435729</v>
      </c>
      <c r="L95" s="200"/>
      <c r="M95" s="97"/>
      <c r="N95" s="97">
        <v>3622.17</v>
      </c>
      <c r="O95" s="286">
        <f t="shared" si="4"/>
        <v>71.51756808600797</v>
      </c>
      <c r="P95" s="221" t="s">
        <v>265</v>
      </c>
    </row>
    <row r="96" spans="1:16" ht="13.5">
      <c r="A96" s="102"/>
      <c r="B96" s="123">
        <v>3295</v>
      </c>
      <c r="C96" s="124"/>
      <c r="D96" s="287" t="s">
        <v>212</v>
      </c>
      <c r="E96" s="104"/>
      <c r="F96" s="104"/>
      <c r="G96" s="104"/>
      <c r="H96" s="104"/>
      <c r="I96" s="104"/>
      <c r="J96" s="104"/>
      <c r="K96" s="200">
        <v>734.9525515959917</v>
      </c>
      <c r="L96" s="200"/>
      <c r="M96" s="97"/>
      <c r="N96" s="97">
        <v>824.43</v>
      </c>
      <c r="O96" s="286">
        <f t="shared" si="4"/>
        <v>112.17458844243792</v>
      </c>
      <c r="P96" s="221" t="s">
        <v>265</v>
      </c>
    </row>
    <row r="97" spans="1:16" ht="13.5">
      <c r="A97" s="102"/>
      <c r="B97" s="123" t="s">
        <v>188</v>
      </c>
      <c r="C97" s="124"/>
      <c r="D97" s="287" t="s">
        <v>208</v>
      </c>
      <c r="E97" s="104"/>
      <c r="F97" s="104"/>
      <c r="G97" s="104"/>
      <c r="H97" s="104"/>
      <c r="I97" s="104"/>
      <c r="J97" s="104"/>
      <c r="K97" s="200">
        <v>64.70236910213019</v>
      </c>
      <c r="L97" s="200"/>
      <c r="M97" s="97"/>
      <c r="N97" s="97">
        <v>64.7</v>
      </c>
      <c r="O97" s="286">
        <f t="shared" si="4"/>
        <v>99.99633846153849</v>
      </c>
      <c r="P97" s="221" t="s">
        <v>265</v>
      </c>
    </row>
    <row r="98" spans="1:16" ht="13.5">
      <c r="A98" s="102">
        <f>IF(ISNUMBER(VALUE(E98)),E98,"")</f>
      </c>
      <c r="B98" s="103">
        <f>IF(ISNUMBER(VALUE(G98)),G98,"")</f>
      </c>
      <c r="C98" s="124" t="str">
        <f>IF(ISNUMBER(VALUE(I98)),I98,"")</f>
        <v>12</v>
      </c>
      <c r="D98" s="124" t="str">
        <f>CONCATENATE(F98,"    ",H98,"    ",J98)</f>
        <v>        Sredstva učešća za pomoći</v>
      </c>
      <c r="E98" s="104" t="s">
        <v>14</v>
      </c>
      <c r="F98" s="104" t="s">
        <v>14</v>
      </c>
      <c r="G98" s="104" t="s">
        <v>14</v>
      </c>
      <c r="H98" s="104" t="s">
        <v>14</v>
      </c>
      <c r="I98" s="104" t="s">
        <v>59</v>
      </c>
      <c r="J98" s="104" t="s">
        <v>60</v>
      </c>
      <c r="K98" s="200">
        <f>K99+K101+K105</f>
        <v>752</v>
      </c>
      <c r="L98" s="200">
        <v>88224</v>
      </c>
      <c r="M98" s="97">
        <v>96771</v>
      </c>
      <c r="N98" s="97">
        <f>N99+N101+N105</f>
        <v>4656.89</v>
      </c>
      <c r="O98" s="286">
        <f t="shared" si="4"/>
        <v>619.2672872340426</v>
      </c>
      <c r="P98" s="221">
        <f>N98/M98*100</f>
        <v>4.812278471856239</v>
      </c>
    </row>
    <row r="99" spans="1:16" ht="13.5">
      <c r="A99" s="102"/>
      <c r="B99" s="122" t="s">
        <v>165</v>
      </c>
      <c r="C99" s="124"/>
      <c r="D99" s="287" t="s">
        <v>189</v>
      </c>
      <c r="E99" s="104"/>
      <c r="F99" s="104"/>
      <c r="G99" s="104"/>
      <c r="H99" s="104"/>
      <c r="I99" s="104"/>
      <c r="J99" s="104"/>
      <c r="K99" s="200">
        <f>K100</f>
        <v>165</v>
      </c>
      <c r="L99" s="200"/>
      <c r="M99" s="97"/>
      <c r="N99" s="97">
        <f>N100</f>
        <v>231.2</v>
      </c>
      <c r="O99" s="286">
        <f t="shared" si="4"/>
        <v>140.12121212121212</v>
      </c>
      <c r="P99" s="221" t="s">
        <v>265</v>
      </c>
    </row>
    <row r="100" spans="1:16" ht="13.5">
      <c r="A100" s="102"/>
      <c r="B100" s="123" t="s">
        <v>167</v>
      </c>
      <c r="C100" s="124"/>
      <c r="D100" s="287" t="s">
        <v>191</v>
      </c>
      <c r="E100" s="104"/>
      <c r="F100" s="104"/>
      <c r="G100" s="104"/>
      <c r="H100" s="104"/>
      <c r="I100" s="104"/>
      <c r="J100" s="104"/>
      <c r="K100" s="200">
        <v>165</v>
      </c>
      <c r="L100" s="200"/>
      <c r="M100" s="97"/>
      <c r="N100" s="97">
        <v>231.2</v>
      </c>
      <c r="O100" s="286">
        <f t="shared" si="4"/>
        <v>140.12121212121212</v>
      </c>
      <c r="P100" s="221" t="s">
        <v>265</v>
      </c>
    </row>
    <row r="101" spans="1:16" ht="13.5">
      <c r="A101" s="102"/>
      <c r="B101" s="122" t="s">
        <v>173</v>
      </c>
      <c r="C101" s="124"/>
      <c r="D101" s="287" t="s">
        <v>197</v>
      </c>
      <c r="E101" s="104"/>
      <c r="F101" s="104"/>
      <c r="G101" s="104"/>
      <c r="H101" s="104"/>
      <c r="I101" s="104"/>
      <c r="J101" s="104"/>
      <c r="K101" s="200">
        <f>K102+K103+K104</f>
        <v>343</v>
      </c>
      <c r="L101" s="200"/>
      <c r="M101" s="97"/>
      <c r="N101" s="97">
        <f>N102+N103+N104</f>
        <v>3741.26</v>
      </c>
      <c r="O101" s="286">
        <f aca="true" t="shared" si="6" ref="O101:O130">N101/K101*100</f>
        <v>1090.7463556851314</v>
      </c>
      <c r="P101" s="221" t="s">
        <v>265</v>
      </c>
    </row>
    <row r="102" spans="1:16" ht="13.5">
      <c r="A102" s="102"/>
      <c r="B102" s="123" t="s">
        <v>176</v>
      </c>
      <c r="C102" s="124"/>
      <c r="D102" s="287" t="s">
        <v>200</v>
      </c>
      <c r="E102" s="104"/>
      <c r="F102" s="104"/>
      <c r="G102" s="104"/>
      <c r="H102" s="104"/>
      <c r="I102" s="104"/>
      <c r="J102" s="104"/>
      <c r="K102" s="200">
        <v>0</v>
      </c>
      <c r="L102" s="200"/>
      <c r="M102" s="97"/>
      <c r="N102" s="97">
        <v>198</v>
      </c>
      <c r="O102" s="500" t="s">
        <v>265</v>
      </c>
      <c r="P102" s="221" t="s">
        <v>265</v>
      </c>
    </row>
    <row r="103" spans="1:16" ht="13.5">
      <c r="A103" s="102"/>
      <c r="B103" s="123" t="s">
        <v>180</v>
      </c>
      <c r="C103" s="124"/>
      <c r="D103" s="287" t="s">
        <v>204</v>
      </c>
      <c r="E103" s="104"/>
      <c r="F103" s="104"/>
      <c r="G103" s="104"/>
      <c r="H103" s="104"/>
      <c r="I103" s="104"/>
      <c r="J103" s="104"/>
      <c r="K103" s="200">
        <v>44</v>
      </c>
      <c r="L103" s="200"/>
      <c r="M103" s="97"/>
      <c r="N103" s="97">
        <v>3355.67</v>
      </c>
      <c r="O103" s="500">
        <f t="shared" si="6"/>
        <v>7626.522727272727</v>
      </c>
      <c r="P103" s="221" t="s">
        <v>265</v>
      </c>
    </row>
    <row r="104" spans="1:16" ht="13.5">
      <c r="A104" s="102"/>
      <c r="B104" s="123" t="s">
        <v>181</v>
      </c>
      <c r="C104" s="124"/>
      <c r="D104" s="287" t="s">
        <v>205</v>
      </c>
      <c r="E104" s="104"/>
      <c r="F104" s="104"/>
      <c r="G104" s="104"/>
      <c r="H104" s="104"/>
      <c r="I104" s="104"/>
      <c r="J104" s="104"/>
      <c r="K104" s="200">
        <v>299</v>
      </c>
      <c r="L104" s="200"/>
      <c r="M104" s="97"/>
      <c r="N104" s="97">
        <v>187.59</v>
      </c>
      <c r="O104" s="500">
        <f t="shared" si="6"/>
        <v>62.73913043478261</v>
      </c>
      <c r="P104" s="221" t="s">
        <v>265</v>
      </c>
    </row>
    <row r="105" spans="1:16" ht="13.5">
      <c r="A105" s="102"/>
      <c r="B105" s="122" t="s">
        <v>184</v>
      </c>
      <c r="C105" s="124"/>
      <c r="D105" s="287" t="s">
        <v>208</v>
      </c>
      <c r="E105" s="104"/>
      <c r="F105" s="104"/>
      <c r="G105" s="104"/>
      <c r="H105" s="104"/>
      <c r="I105" s="104"/>
      <c r="J105" s="104"/>
      <c r="K105" s="200">
        <f>K106+K107</f>
        <v>244</v>
      </c>
      <c r="L105" s="200"/>
      <c r="M105" s="97"/>
      <c r="N105" s="97">
        <f>N106+N107</f>
        <v>684.4300000000001</v>
      </c>
      <c r="O105" s="500">
        <f t="shared" si="6"/>
        <v>280.50409836065575</v>
      </c>
      <c r="P105" s="221" t="s">
        <v>265</v>
      </c>
    </row>
    <row r="106" spans="1:16" ht="13.5">
      <c r="A106" s="102"/>
      <c r="B106" s="123" t="s">
        <v>185</v>
      </c>
      <c r="C106" s="124"/>
      <c r="D106" s="287" t="s">
        <v>209</v>
      </c>
      <c r="E106" s="104"/>
      <c r="F106" s="104"/>
      <c r="G106" s="104"/>
      <c r="H106" s="104"/>
      <c r="I106" s="104"/>
      <c r="J106" s="104"/>
      <c r="K106" s="200">
        <v>244</v>
      </c>
      <c r="L106" s="200"/>
      <c r="M106" s="97"/>
      <c r="N106" s="97">
        <v>136.48</v>
      </c>
      <c r="O106" s="500">
        <f t="shared" si="6"/>
        <v>55.93442622950819</v>
      </c>
      <c r="P106" s="221" t="s">
        <v>265</v>
      </c>
    </row>
    <row r="107" spans="1:16" ht="13.5">
      <c r="A107" s="102"/>
      <c r="B107" s="123" t="s">
        <v>186</v>
      </c>
      <c r="C107" s="124"/>
      <c r="D107" s="287" t="s">
        <v>210</v>
      </c>
      <c r="E107" s="104"/>
      <c r="F107" s="104"/>
      <c r="G107" s="104"/>
      <c r="H107" s="104"/>
      <c r="I107" s="104"/>
      <c r="J107" s="104"/>
      <c r="K107" s="200">
        <v>0</v>
      </c>
      <c r="L107" s="200"/>
      <c r="M107" s="97"/>
      <c r="N107" s="97">
        <v>547.95</v>
      </c>
      <c r="O107" s="500" t="s">
        <v>265</v>
      </c>
      <c r="P107" s="221" t="s">
        <v>265</v>
      </c>
    </row>
    <row r="108" spans="1:16" ht="13.5">
      <c r="A108" s="102">
        <f>IF(ISNUMBER(VALUE(E108)),E108,"")</f>
      </c>
      <c r="B108" s="103">
        <f>IF(ISNUMBER(VALUE(G108)),G108,"")</f>
      </c>
      <c r="C108" s="124" t="str">
        <f>IF(ISNUMBER(VALUE(I108)),I108,"")</f>
        <v>43</v>
      </c>
      <c r="D108" s="124" t="str">
        <f>CONCATENATE(F108,"    ",H108,"    ",J108)</f>
        <v>        Ostali prihodi za posebne namjene</v>
      </c>
      <c r="E108" s="104" t="s">
        <v>14</v>
      </c>
      <c r="F108" s="104" t="s">
        <v>14</v>
      </c>
      <c r="G108" s="104" t="s">
        <v>14</v>
      </c>
      <c r="H108" s="104" t="s">
        <v>14</v>
      </c>
      <c r="I108" s="104" t="s">
        <v>74</v>
      </c>
      <c r="J108" s="104" t="s">
        <v>75</v>
      </c>
      <c r="K108" s="200">
        <f>K109+K111+K114+K122+K124</f>
        <v>12023</v>
      </c>
      <c r="L108" s="200">
        <v>3888</v>
      </c>
      <c r="M108" s="97">
        <v>10942</v>
      </c>
      <c r="N108" s="97">
        <f>N109+N111+N114+N122+N124</f>
        <v>3752.67</v>
      </c>
      <c r="O108" s="286">
        <f t="shared" si="6"/>
        <v>31.212426183148967</v>
      </c>
      <c r="P108" s="221">
        <f>N108/M108*100</f>
        <v>34.29601535368306</v>
      </c>
    </row>
    <row r="109" spans="1:16" ht="13.5">
      <c r="A109" s="102"/>
      <c r="B109" s="122" t="s">
        <v>165</v>
      </c>
      <c r="C109" s="124"/>
      <c r="D109" s="287" t="s">
        <v>189</v>
      </c>
      <c r="E109" s="104"/>
      <c r="F109" s="104"/>
      <c r="G109" s="104"/>
      <c r="H109" s="104"/>
      <c r="I109" s="104"/>
      <c r="J109" s="104"/>
      <c r="K109" s="200">
        <f>K110</f>
        <v>1140</v>
      </c>
      <c r="L109" s="200"/>
      <c r="M109" s="97"/>
      <c r="N109" s="97">
        <f>N110</f>
        <v>991.8</v>
      </c>
      <c r="O109" s="286">
        <f t="shared" si="6"/>
        <v>87</v>
      </c>
      <c r="P109" s="221" t="s">
        <v>265</v>
      </c>
    </row>
    <row r="110" spans="1:16" ht="13.5">
      <c r="A110" s="102"/>
      <c r="B110" s="123" t="s">
        <v>166</v>
      </c>
      <c r="C110" s="124"/>
      <c r="D110" s="287" t="s">
        <v>190</v>
      </c>
      <c r="E110" s="104"/>
      <c r="F110" s="104"/>
      <c r="G110" s="104"/>
      <c r="H110" s="104"/>
      <c r="I110" s="104"/>
      <c r="J110" s="104"/>
      <c r="K110" s="200">
        <v>1140</v>
      </c>
      <c r="L110" s="200"/>
      <c r="M110" s="97"/>
      <c r="N110" s="97">
        <v>991.8</v>
      </c>
      <c r="O110" s="286">
        <f t="shared" si="6"/>
        <v>87</v>
      </c>
      <c r="P110" s="221" t="s">
        <v>265</v>
      </c>
    </row>
    <row r="111" spans="1:16" ht="13.5">
      <c r="A111" s="102"/>
      <c r="B111" s="122" t="s">
        <v>169</v>
      </c>
      <c r="C111" s="124"/>
      <c r="D111" s="287" t="s">
        <v>193</v>
      </c>
      <c r="E111" s="104"/>
      <c r="F111" s="104"/>
      <c r="G111" s="104"/>
      <c r="H111" s="104"/>
      <c r="I111" s="104"/>
      <c r="J111" s="104"/>
      <c r="K111" s="200">
        <f>K112+K113</f>
        <v>705</v>
      </c>
      <c r="L111" s="200"/>
      <c r="M111" s="97"/>
      <c r="N111" s="97">
        <f>N112+N113</f>
        <v>45.5</v>
      </c>
      <c r="O111" s="286">
        <f t="shared" si="6"/>
        <v>6.453900709219858</v>
      </c>
      <c r="P111" s="221" t="s">
        <v>265</v>
      </c>
    </row>
    <row r="112" spans="1:16" ht="13.5">
      <c r="A112" s="102"/>
      <c r="B112" s="123" t="s">
        <v>170</v>
      </c>
      <c r="C112" s="124"/>
      <c r="D112" s="287" t="s">
        <v>194</v>
      </c>
      <c r="E112" s="104"/>
      <c r="F112" s="104"/>
      <c r="G112" s="104"/>
      <c r="H112" s="104"/>
      <c r="I112" s="104"/>
      <c r="J112" s="104"/>
      <c r="K112" s="200">
        <v>116</v>
      </c>
      <c r="L112" s="200"/>
      <c r="M112" s="97"/>
      <c r="N112" s="97">
        <v>45.5</v>
      </c>
      <c r="O112" s="286">
        <f t="shared" si="6"/>
        <v>39.224137931034484</v>
      </c>
      <c r="P112" s="221" t="s">
        <v>265</v>
      </c>
    </row>
    <row r="113" spans="1:16" ht="13.5">
      <c r="A113" s="102"/>
      <c r="B113" s="123" t="s">
        <v>171</v>
      </c>
      <c r="C113" s="124"/>
      <c r="D113" s="287" t="s">
        <v>195</v>
      </c>
      <c r="E113" s="104"/>
      <c r="F113" s="104"/>
      <c r="G113" s="104"/>
      <c r="H113" s="104"/>
      <c r="I113" s="104"/>
      <c r="J113" s="104"/>
      <c r="K113" s="200">
        <v>589</v>
      </c>
      <c r="L113" s="200"/>
      <c r="M113" s="97"/>
      <c r="N113" s="97">
        <v>0</v>
      </c>
      <c r="O113" s="286">
        <f t="shared" si="6"/>
        <v>0</v>
      </c>
      <c r="P113" s="221" t="s">
        <v>265</v>
      </c>
    </row>
    <row r="114" spans="1:16" ht="13.5">
      <c r="A114" s="102"/>
      <c r="B114" s="122" t="s">
        <v>173</v>
      </c>
      <c r="C114" s="124"/>
      <c r="D114" s="287" t="s">
        <v>197</v>
      </c>
      <c r="E114" s="104"/>
      <c r="F114" s="104"/>
      <c r="G114" s="104"/>
      <c r="H114" s="104"/>
      <c r="I114" s="104"/>
      <c r="J114" s="104"/>
      <c r="K114" s="200">
        <f>K115+K116+K117+K118+K119+K120+K121</f>
        <v>8256</v>
      </c>
      <c r="L114" s="200"/>
      <c r="M114" s="97"/>
      <c r="N114" s="97">
        <f>N115+N116+N117+N118+N119+N120+N121</f>
        <v>0</v>
      </c>
      <c r="O114" s="286">
        <f t="shared" si="6"/>
        <v>0</v>
      </c>
      <c r="P114" s="221" t="s">
        <v>265</v>
      </c>
    </row>
    <row r="115" spans="1:16" ht="13.5">
      <c r="A115" s="102"/>
      <c r="B115" s="123" t="s">
        <v>174</v>
      </c>
      <c r="C115" s="124"/>
      <c r="D115" s="287" t="s">
        <v>198</v>
      </c>
      <c r="E115" s="104"/>
      <c r="F115" s="104"/>
      <c r="G115" s="104"/>
      <c r="H115" s="104"/>
      <c r="I115" s="104"/>
      <c r="J115" s="104"/>
      <c r="K115" s="200">
        <v>802</v>
      </c>
      <c r="L115" s="200"/>
      <c r="M115" s="97"/>
      <c r="N115" s="97">
        <v>0</v>
      </c>
      <c r="O115" s="286">
        <f t="shared" si="6"/>
        <v>0</v>
      </c>
      <c r="P115" s="221" t="s">
        <v>265</v>
      </c>
    </row>
    <row r="116" spans="1:16" ht="13.5">
      <c r="A116" s="102"/>
      <c r="B116" s="123" t="s">
        <v>176</v>
      </c>
      <c r="C116" s="124"/>
      <c r="D116" s="287" t="s">
        <v>200</v>
      </c>
      <c r="E116" s="104"/>
      <c r="F116" s="104"/>
      <c r="G116" s="104"/>
      <c r="H116" s="104"/>
      <c r="I116" s="104"/>
      <c r="J116" s="104"/>
      <c r="K116" s="200">
        <v>323</v>
      </c>
      <c r="L116" s="200"/>
      <c r="M116" s="97"/>
      <c r="N116" s="97">
        <v>0</v>
      </c>
      <c r="O116" s="286">
        <f t="shared" si="6"/>
        <v>0</v>
      </c>
      <c r="P116" s="221" t="s">
        <v>265</v>
      </c>
    </row>
    <row r="117" spans="1:16" ht="13.5">
      <c r="A117" s="102"/>
      <c r="B117" s="123" t="s">
        <v>177</v>
      </c>
      <c r="C117" s="124"/>
      <c r="D117" s="287" t="s">
        <v>201</v>
      </c>
      <c r="E117" s="104"/>
      <c r="F117" s="104"/>
      <c r="G117" s="104"/>
      <c r="H117" s="104"/>
      <c r="I117" s="104"/>
      <c r="J117" s="104"/>
      <c r="K117" s="200">
        <v>48</v>
      </c>
      <c r="L117" s="200"/>
      <c r="M117" s="97"/>
      <c r="N117" s="97">
        <v>0</v>
      </c>
      <c r="O117" s="286">
        <f t="shared" si="6"/>
        <v>0</v>
      </c>
      <c r="P117" s="221" t="s">
        <v>265</v>
      </c>
    </row>
    <row r="118" spans="1:16" ht="13.5">
      <c r="A118" s="102"/>
      <c r="B118" s="123" t="s">
        <v>179</v>
      </c>
      <c r="C118" s="124"/>
      <c r="D118" s="287" t="s">
        <v>203</v>
      </c>
      <c r="E118" s="104"/>
      <c r="F118" s="104"/>
      <c r="G118" s="104"/>
      <c r="H118" s="104"/>
      <c r="I118" s="104"/>
      <c r="J118" s="104"/>
      <c r="K118" s="200">
        <v>27</v>
      </c>
      <c r="L118" s="200"/>
      <c r="M118" s="97"/>
      <c r="N118" s="97">
        <v>0</v>
      </c>
      <c r="O118" s="286">
        <f t="shared" si="6"/>
        <v>0</v>
      </c>
      <c r="P118" s="221" t="s">
        <v>265</v>
      </c>
    </row>
    <row r="119" spans="1:16" ht="13.5">
      <c r="A119" s="102"/>
      <c r="B119" s="123" t="s">
        <v>180</v>
      </c>
      <c r="C119" s="124"/>
      <c r="D119" s="287" t="s">
        <v>204</v>
      </c>
      <c r="E119" s="104"/>
      <c r="F119" s="104"/>
      <c r="G119" s="104"/>
      <c r="H119" s="104"/>
      <c r="I119" s="104"/>
      <c r="J119" s="104"/>
      <c r="K119" s="200">
        <v>952</v>
      </c>
      <c r="L119" s="200"/>
      <c r="M119" s="97"/>
      <c r="N119" s="97">
        <v>0</v>
      </c>
      <c r="O119" s="286">
        <f t="shared" si="6"/>
        <v>0</v>
      </c>
      <c r="P119" s="221" t="s">
        <v>265</v>
      </c>
    </row>
    <row r="120" spans="1:16" ht="13.5">
      <c r="A120" s="102"/>
      <c r="B120" s="123" t="s">
        <v>181</v>
      </c>
      <c r="C120" s="124"/>
      <c r="D120" s="287" t="s">
        <v>205</v>
      </c>
      <c r="E120" s="104"/>
      <c r="F120" s="104"/>
      <c r="G120" s="104"/>
      <c r="H120" s="104"/>
      <c r="I120" s="104"/>
      <c r="J120" s="104"/>
      <c r="K120" s="200">
        <v>5140</v>
      </c>
      <c r="L120" s="200"/>
      <c r="M120" s="97"/>
      <c r="N120" s="97">
        <v>0</v>
      </c>
      <c r="O120" s="286">
        <f t="shared" si="6"/>
        <v>0</v>
      </c>
      <c r="P120" s="221" t="s">
        <v>265</v>
      </c>
    </row>
    <row r="121" spans="1:16" ht="13.5">
      <c r="A121" s="102"/>
      <c r="B121" s="123" t="s">
        <v>182</v>
      </c>
      <c r="C121" s="124"/>
      <c r="D121" s="287" t="s">
        <v>206</v>
      </c>
      <c r="E121" s="104"/>
      <c r="F121" s="104"/>
      <c r="G121" s="104"/>
      <c r="H121" s="104"/>
      <c r="I121" s="104"/>
      <c r="J121" s="104"/>
      <c r="K121" s="200">
        <v>964</v>
      </c>
      <c r="L121" s="200"/>
      <c r="M121" s="97"/>
      <c r="N121" s="97">
        <v>0</v>
      </c>
      <c r="O121" s="286">
        <f t="shared" si="6"/>
        <v>0</v>
      </c>
      <c r="P121" s="221" t="s">
        <v>265</v>
      </c>
    </row>
    <row r="122" spans="1:16" ht="13.5">
      <c r="A122" s="102"/>
      <c r="B122" s="122">
        <v>324</v>
      </c>
      <c r="C122" s="124"/>
      <c r="D122" s="287" t="s">
        <v>207</v>
      </c>
      <c r="E122" s="104"/>
      <c r="F122" s="104"/>
      <c r="G122" s="104"/>
      <c r="H122" s="104"/>
      <c r="I122" s="104"/>
      <c r="J122" s="104"/>
      <c r="K122" s="200">
        <f>K123</f>
        <v>0</v>
      </c>
      <c r="L122" s="200"/>
      <c r="M122" s="97"/>
      <c r="N122" s="97">
        <f>N123</f>
        <v>2085.49</v>
      </c>
      <c r="O122" s="502" t="s">
        <v>265</v>
      </c>
      <c r="P122" s="501" t="s">
        <v>265</v>
      </c>
    </row>
    <row r="123" spans="1:16" ht="13.5">
      <c r="A123" s="102"/>
      <c r="B123" s="123" t="s">
        <v>183</v>
      </c>
      <c r="C123" s="124"/>
      <c r="D123" s="287" t="s">
        <v>207</v>
      </c>
      <c r="E123" s="104"/>
      <c r="F123" s="104"/>
      <c r="G123" s="104"/>
      <c r="H123" s="104"/>
      <c r="I123" s="104"/>
      <c r="J123" s="104"/>
      <c r="K123" s="200">
        <v>0</v>
      </c>
      <c r="L123" s="200"/>
      <c r="M123" s="97"/>
      <c r="N123" s="97">
        <v>2085.49</v>
      </c>
      <c r="O123" s="502" t="s">
        <v>265</v>
      </c>
      <c r="P123" s="501" t="s">
        <v>265</v>
      </c>
    </row>
    <row r="124" spans="1:16" ht="13.5">
      <c r="A124" s="102"/>
      <c r="B124" s="122" t="s">
        <v>184</v>
      </c>
      <c r="C124" s="124"/>
      <c r="D124" s="287" t="s">
        <v>208</v>
      </c>
      <c r="E124" s="104"/>
      <c r="F124" s="104"/>
      <c r="G124" s="104"/>
      <c r="H124" s="104"/>
      <c r="I124" s="104"/>
      <c r="J124" s="104"/>
      <c r="K124" s="200">
        <f>K125+K126+K127</f>
        <v>1922</v>
      </c>
      <c r="L124" s="200"/>
      <c r="M124" s="97"/>
      <c r="N124" s="97">
        <f>N125+N126+N127</f>
        <v>629.88</v>
      </c>
      <c r="O124" s="286">
        <f t="shared" si="6"/>
        <v>32.772112382934445</v>
      </c>
      <c r="P124" s="501" t="s">
        <v>265</v>
      </c>
    </row>
    <row r="125" spans="1:16" ht="13.5">
      <c r="A125" s="102"/>
      <c r="B125" s="123" t="s">
        <v>185</v>
      </c>
      <c r="C125" s="124"/>
      <c r="D125" s="287" t="s">
        <v>209</v>
      </c>
      <c r="E125" s="104"/>
      <c r="F125" s="104"/>
      <c r="G125" s="104"/>
      <c r="H125" s="104"/>
      <c r="I125" s="104"/>
      <c r="J125" s="104"/>
      <c r="K125" s="200">
        <v>1857</v>
      </c>
      <c r="L125" s="200"/>
      <c r="M125" s="97"/>
      <c r="N125" s="97">
        <v>0</v>
      </c>
      <c r="O125" s="286">
        <f t="shared" si="6"/>
        <v>0</v>
      </c>
      <c r="P125" s="501" t="s">
        <v>265</v>
      </c>
    </row>
    <row r="126" spans="1:16" ht="13.5">
      <c r="A126" s="102"/>
      <c r="B126" s="123" t="s">
        <v>186</v>
      </c>
      <c r="C126" s="124"/>
      <c r="D126" s="287" t="s">
        <v>210</v>
      </c>
      <c r="E126" s="104"/>
      <c r="F126" s="104"/>
      <c r="G126" s="104"/>
      <c r="H126" s="104"/>
      <c r="I126" s="104"/>
      <c r="J126" s="104"/>
      <c r="K126" s="200">
        <v>0</v>
      </c>
      <c r="L126" s="200"/>
      <c r="M126" s="97"/>
      <c r="N126" s="97">
        <v>629.88</v>
      </c>
      <c r="O126" s="502" t="s">
        <v>265</v>
      </c>
      <c r="P126" s="501" t="s">
        <v>265</v>
      </c>
    </row>
    <row r="127" spans="1:16" ht="13.5">
      <c r="A127" s="102"/>
      <c r="B127" s="123" t="s">
        <v>188</v>
      </c>
      <c r="C127" s="124"/>
      <c r="D127" s="287" t="s">
        <v>208</v>
      </c>
      <c r="E127" s="104"/>
      <c r="F127" s="104"/>
      <c r="G127" s="104"/>
      <c r="H127" s="104"/>
      <c r="I127" s="104"/>
      <c r="J127" s="104"/>
      <c r="K127" s="200">
        <v>65</v>
      </c>
      <c r="L127" s="200"/>
      <c r="M127" s="97"/>
      <c r="N127" s="97">
        <v>0</v>
      </c>
      <c r="O127" s="286">
        <f t="shared" si="6"/>
        <v>0</v>
      </c>
      <c r="P127" s="221" t="s">
        <v>265</v>
      </c>
    </row>
    <row r="128" spans="1:16" ht="13.5">
      <c r="A128" s="102">
        <f>IF(ISNUMBER(VALUE(E128)),E128,"")</f>
      </c>
      <c r="B128" s="103">
        <f>IF(ISNUMBER(VALUE(G128)),G128,"")</f>
      </c>
      <c r="C128" s="124" t="str">
        <f>IF(ISNUMBER(VALUE(I128)),I128,"")</f>
        <v>51</v>
      </c>
      <c r="D128" s="124" t="str">
        <f>CONCATENATE(F128,"    ",H128,"    ",J128)</f>
        <v>        Pomoći EU</v>
      </c>
      <c r="E128" s="104" t="s">
        <v>14</v>
      </c>
      <c r="F128" s="104" t="s">
        <v>14</v>
      </c>
      <c r="G128" s="104" t="s">
        <v>14</v>
      </c>
      <c r="H128" s="104" t="s">
        <v>14</v>
      </c>
      <c r="I128" s="104" t="s">
        <v>48</v>
      </c>
      <c r="J128" s="104" t="s">
        <v>49</v>
      </c>
      <c r="K128" s="200">
        <f>K129+K131+K133</f>
        <v>4317</v>
      </c>
      <c r="L128" s="200">
        <v>10273</v>
      </c>
      <c r="M128" s="97">
        <v>11291</v>
      </c>
      <c r="N128" s="97">
        <f>N129+N131+N133</f>
        <v>2824.44</v>
      </c>
      <c r="O128" s="286">
        <f t="shared" si="6"/>
        <v>65.42599027102153</v>
      </c>
      <c r="P128" s="221">
        <f>N128/M128*100</f>
        <v>25.014967673368172</v>
      </c>
    </row>
    <row r="129" spans="1:16" ht="13.5">
      <c r="A129" s="102"/>
      <c r="B129" s="122" t="s">
        <v>165</v>
      </c>
      <c r="C129" s="124"/>
      <c r="D129" s="287" t="s">
        <v>189</v>
      </c>
      <c r="E129" s="104"/>
      <c r="F129" s="104"/>
      <c r="G129" s="104"/>
      <c r="H129" s="104"/>
      <c r="I129" s="104"/>
      <c r="J129" s="104"/>
      <c r="K129" s="200">
        <f>K130</f>
        <v>1382</v>
      </c>
      <c r="L129" s="200"/>
      <c r="M129" s="97"/>
      <c r="N129" s="97">
        <f>N130</f>
        <v>2824.44</v>
      </c>
      <c r="O129" s="286">
        <f t="shared" si="6"/>
        <v>204.37337192474675</v>
      </c>
      <c r="P129" s="501" t="s">
        <v>265</v>
      </c>
    </row>
    <row r="130" spans="1:16" ht="13.5">
      <c r="A130" s="102"/>
      <c r="B130" s="123" t="s">
        <v>166</v>
      </c>
      <c r="C130" s="124"/>
      <c r="D130" s="287" t="s">
        <v>190</v>
      </c>
      <c r="E130" s="104"/>
      <c r="F130" s="104"/>
      <c r="G130" s="104"/>
      <c r="H130" s="104"/>
      <c r="I130" s="104"/>
      <c r="J130" s="104"/>
      <c r="K130" s="200">
        <v>1382</v>
      </c>
      <c r="L130" s="200"/>
      <c r="M130" s="97"/>
      <c r="N130" s="97">
        <v>2824.44</v>
      </c>
      <c r="O130" s="286">
        <f t="shared" si="6"/>
        <v>204.37337192474675</v>
      </c>
      <c r="P130" s="501" t="s">
        <v>265</v>
      </c>
    </row>
    <row r="131" spans="1:16" ht="13.5">
      <c r="A131" s="102"/>
      <c r="B131" s="122" t="s">
        <v>173</v>
      </c>
      <c r="C131" s="124"/>
      <c r="D131" s="287" t="s">
        <v>197</v>
      </c>
      <c r="E131" s="104"/>
      <c r="F131" s="104"/>
      <c r="G131" s="104"/>
      <c r="H131" s="104"/>
      <c r="I131" s="104"/>
      <c r="J131" s="104"/>
      <c r="K131" s="200">
        <f>K132</f>
        <v>119</v>
      </c>
      <c r="L131" s="200"/>
      <c r="M131" s="97"/>
      <c r="N131" s="97">
        <f>N132</f>
        <v>0</v>
      </c>
      <c r="O131" s="286">
        <f aca="true" t="shared" si="7" ref="O131:O159">N131/K131*100</f>
        <v>0</v>
      </c>
      <c r="P131" s="501" t="s">
        <v>265</v>
      </c>
    </row>
    <row r="132" spans="1:16" ht="13.5">
      <c r="A132" s="102"/>
      <c r="B132" s="123" t="s">
        <v>182</v>
      </c>
      <c r="C132" s="124"/>
      <c r="D132" s="287" t="s">
        <v>206</v>
      </c>
      <c r="E132" s="104"/>
      <c r="F132" s="104"/>
      <c r="G132" s="104"/>
      <c r="H132" s="104"/>
      <c r="I132" s="104"/>
      <c r="J132" s="104"/>
      <c r="K132" s="200">
        <v>119</v>
      </c>
      <c r="L132" s="200"/>
      <c r="M132" s="97"/>
      <c r="N132" s="97">
        <v>0</v>
      </c>
      <c r="O132" s="286">
        <f t="shared" si="7"/>
        <v>0</v>
      </c>
      <c r="P132" s="501" t="s">
        <v>265</v>
      </c>
    </row>
    <row r="133" spans="1:16" ht="13.5">
      <c r="A133" s="102"/>
      <c r="B133" s="122" t="s">
        <v>184</v>
      </c>
      <c r="C133" s="124"/>
      <c r="D133" s="287" t="s">
        <v>208</v>
      </c>
      <c r="E133" s="104"/>
      <c r="F133" s="104"/>
      <c r="G133" s="104"/>
      <c r="H133" s="104"/>
      <c r="I133" s="104"/>
      <c r="J133" s="104"/>
      <c r="K133" s="200">
        <f>K134</f>
        <v>2816</v>
      </c>
      <c r="L133" s="200"/>
      <c r="M133" s="97"/>
      <c r="N133" s="97">
        <f>N134</f>
        <v>0</v>
      </c>
      <c r="O133" s="286">
        <f>N133/K133*100</f>
        <v>0</v>
      </c>
      <c r="P133" s="501" t="s">
        <v>265</v>
      </c>
    </row>
    <row r="134" spans="1:16" ht="13.5">
      <c r="A134" s="102"/>
      <c r="B134" s="123" t="s">
        <v>186</v>
      </c>
      <c r="C134" s="124"/>
      <c r="D134" s="287" t="s">
        <v>210</v>
      </c>
      <c r="E134" s="104"/>
      <c r="F134" s="104"/>
      <c r="G134" s="104"/>
      <c r="H134" s="104"/>
      <c r="I134" s="104"/>
      <c r="J134" s="104"/>
      <c r="K134" s="200">
        <v>2816</v>
      </c>
      <c r="L134" s="200"/>
      <c r="M134" s="97"/>
      <c r="N134" s="97">
        <v>0</v>
      </c>
      <c r="O134" s="286">
        <f t="shared" si="7"/>
        <v>0</v>
      </c>
      <c r="P134" s="501" t="s">
        <v>265</v>
      </c>
    </row>
    <row r="135" spans="1:16" ht="13.5">
      <c r="A135" s="102">
        <f>IF(ISNUMBER(VALUE(E135)),E135,"")</f>
      </c>
      <c r="B135" s="103">
        <f>IF(ISNUMBER(VALUE(G135)),G135,"")</f>
      </c>
      <c r="C135" s="124" t="str">
        <f>IF(ISNUMBER(VALUE(I135)),I135,"")</f>
        <v>56</v>
      </c>
      <c r="D135" s="124" t="str">
        <f>CONCATENATE(F135,"    ",H135,"    ",J135)</f>
        <v>        Fondovi EU</v>
      </c>
      <c r="E135" s="104" t="s">
        <v>14</v>
      </c>
      <c r="F135" s="104" t="s">
        <v>14</v>
      </c>
      <c r="G135" s="104" t="s">
        <v>14</v>
      </c>
      <c r="H135" s="104" t="s">
        <v>14</v>
      </c>
      <c r="I135" s="104" t="s">
        <v>52</v>
      </c>
      <c r="J135" s="104" t="s">
        <v>53</v>
      </c>
      <c r="K135" s="200">
        <f>K136+K138+K142</f>
        <v>4256</v>
      </c>
      <c r="L135" s="200">
        <v>16478</v>
      </c>
      <c r="M135" s="97">
        <v>17074</v>
      </c>
      <c r="N135" s="97">
        <f>N136+N138+N142</f>
        <v>8714.82</v>
      </c>
      <c r="O135" s="286">
        <f t="shared" si="7"/>
        <v>204.765507518797</v>
      </c>
      <c r="P135" s="221">
        <f>N135/M135*100</f>
        <v>51.041466557338644</v>
      </c>
    </row>
    <row r="136" spans="1:16" ht="13.5">
      <c r="A136" s="102"/>
      <c r="B136" s="122" t="s">
        <v>165</v>
      </c>
      <c r="C136" s="124"/>
      <c r="D136" s="287" t="s">
        <v>189</v>
      </c>
      <c r="E136" s="104"/>
      <c r="F136" s="104"/>
      <c r="G136" s="104"/>
      <c r="H136" s="104"/>
      <c r="I136" s="104"/>
      <c r="J136" s="104"/>
      <c r="K136" s="200">
        <f>K137</f>
        <v>934</v>
      </c>
      <c r="L136" s="200"/>
      <c r="M136" s="97"/>
      <c r="N136" s="97">
        <f>N137</f>
        <v>1310.15</v>
      </c>
      <c r="O136" s="286">
        <f t="shared" si="7"/>
        <v>140.2730192719486</v>
      </c>
      <c r="P136" s="501" t="s">
        <v>265</v>
      </c>
    </row>
    <row r="137" spans="1:16" ht="13.5">
      <c r="A137" s="102"/>
      <c r="B137" s="123" t="s">
        <v>167</v>
      </c>
      <c r="C137" s="124"/>
      <c r="D137" s="287" t="s">
        <v>191</v>
      </c>
      <c r="E137" s="104"/>
      <c r="F137" s="104"/>
      <c r="G137" s="104"/>
      <c r="H137" s="104"/>
      <c r="I137" s="104"/>
      <c r="J137" s="104"/>
      <c r="K137" s="200">
        <v>934</v>
      </c>
      <c r="L137" s="200"/>
      <c r="M137" s="97"/>
      <c r="N137" s="97">
        <v>1310.15</v>
      </c>
      <c r="O137" s="286">
        <f t="shared" si="7"/>
        <v>140.2730192719486</v>
      </c>
      <c r="P137" s="501" t="s">
        <v>265</v>
      </c>
    </row>
    <row r="138" spans="1:16" ht="13.5">
      <c r="A138" s="102"/>
      <c r="B138" s="122" t="s">
        <v>173</v>
      </c>
      <c r="C138" s="124"/>
      <c r="D138" s="287" t="s">
        <v>197</v>
      </c>
      <c r="E138" s="104"/>
      <c r="F138" s="104"/>
      <c r="G138" s="104"/>
      <c r="H138" s="104"/>
      <c r="I138" s="104"/>
      <c r="J138" s="104"/>
      <c r="K138" s="200">
        <f>K139+K140+K141</f>
        <v>1942</v>
      </c>
      <c r="L138" s="200"/>
      <c r="M138" s="97"/>
      <c r="N138" s="97">
        <f>N139+N140+N141</f>
        <v>3526.1800000000003</v>
      </c>
      <c r="O138" s="286">
        <f t="shared" si="7"/>
        <v>181.57466529351186</v>
      </c>
      <c r="P138" s="501" t="s">
        <v>265</v>
      </c>
    </row>
    <row r="139" spans="1:16" ht="13.5">
      <c r="A139" s="102"/>
      <c r="B139" s="123" t="s">
        <v>176</v>
      </c>
      <c r="C139" s="124"/>
      <c r="D139" s="287" t="s">
        <v>200</v>
      </c>
      <c r="E139" s="104"/>
      <c r="F139" s="104"/>
      <c r="G139" s="104"/>
      <c r="H139" s="104"/>
      <c r="I139" s="104"/>
      <c r="J139" s="104"/>
      <c r="K139" s="200">
        <v>0</v>
      </c>
      <c r="L139" s="200"/>
      <c r="M139" s="97"/>
      <c r="N139" s="97">
        <v>1122</v>
      </c>
      <c r="O139" s="500" t="s">
        <v>265</v>
      </c>
      <c r="P139" s="501" t="s">
        <v>265</v>
      </c>
    </row>
    <row r="140" spans="1:16" ht="13.5">
      <c r="A140" s="102"/>
      <c r="B140" s="123" t="s">
        <v>180</v>
      </c>
      <c r="C140" s="124"/>
      <c r="D140" s="287" t="s">
        <v>204</v>
      </c>
      <c r="E140" s="104"/>
      <c r="F140" s="104"/>
      <c r="G140" s="104"/>
      <c r="H140" s="104"/>
      <c r="I140" s="104"/>
      <c r="J140" s="104"/>
      <c r="K140" s="200">
        <v>250</v>
      </c>
      <c r="L140" s="200"/>
      <c r="M140" s="97"/>
      <c r="N140" s="97">
        <v>1341.21</v>
      </c>
      <c r="O140" s="500">
        <f t="shared" si="7"/>
        <v>536.484</v>
      </c>
      <c r="P140" s="501" t="s">
        <v>265</v>
      </c>
    </row>
    <row r="141" spans="1:16" ht="13.5">
      <c r="A141" s="102"/>
      <c r="B141" s="123" t="s">
        <v>181</v>
      </c>
      <c r="C141" s="124"/>
      <c r="D141" s="287" t="s">
        <v>205</v>
      </c>
      <c r="E141" s="104"/>
      <c r="F141" s="104"/>
      <c r="G141" s="104"/>
      <c r="H141" s="104"/>
      <c r="I141" s="104"/>
      <c r="J141" s="104"/>
      <c r="K141" s="200">
        <v>1692</v>
      </c>
      <c r="L141" s="200"/>
      <c r="M141" s="97"/>
      <c r="N141" s="97">
        <v>1062.97</v>
      </c>
      <c r="O141" s="500">
        <f t="shared" si="7"/>
        <v>62.82328605200945</v>
      </c>
      <c r="P141" s="501" t="s">
        <v>265</v>
      </c>
    </row>
    <row r="142" spans="1:16" ht="13.5">
      <c r="A142" s="102"/>
      <c r="B142" s="122" t="s">
        <v>184</v>
      </c>
      <c r="C142" s="124"/>
      <c r="D142" s="287" t="s">
        <v>208</v>
      </c>
      <c r="E142" s="104"/>
      <c r="F142" s="104"/>
      <c r="G142" s="104"/>
      <c r="H142" s="104"/>
      <c r="I142" s="104"/>
      <c r="J142" s="104"/>
      <c r="K142" s="200">
        <f>K143+K144</f>
        <v>1380</v>
      </c>
      <c r="L142" s="200"/>
      <c r="M142" s="97"/>
      <c r="N142" s="97">
        <f>N143+N144</f>
        <v>3878.4900000000002</v>
      </c>
      <c r="O142" s="500">
        <f t="shared" si="7"/>
        <v>281.05</v>
      </c>
      <c r="P142" s="501" t="s">
        <v>265</v>
      </c>
    </row>
    <row r="143" spans="1:16" ht="13.5">
      <c r="A143" s="102"/>
      <c r="B143" s="123" t="s">
        <v>185</v>
      </c>
      <c r="C143" s="124"/>
      <c r="D143" s="287" t="s">
        <v>209</v>
      </c>
      <c r="E143" s="104"/>
      <c r="F143" s="104"/>
      <c r="G143" s="104"/>
      <c r="H143" s="104"/>
      <c r="I143" s="104"/>
      <c r="J143" s="104"/>
      <c r="K143" s="200">
        <v>1380</v>
      </c>
      <c r="L143" s="200"/>
      <c r="M143" s="97"/>
      <c r="N143" s="97">
        <v>773.44</v>
      </c>
      <c r="O143" s="500">
        <f t="shared" si="7"/>
        <v>56.046376811594214</v>
      </c>
      <c r="P143" s="501" t="s">
        <v>265</v>
      </c>
    </row>
    <row r="144" spans="1:16" ht="13.5">
      <c r="A144" s="102"/>
      <c r="B144" s="123" t="s">
        <v>186</v>
      </c>
      <c r="C144" s="124"/>
      <c r="D144" s="287" t="s">
        <v>210</v>
      </c>
      <c r="E144" s="104"/>
      <c r="F144" s="104"/>
      <c r="G144" s="104"/>
      <c r="H144" s="104"/>
      <c r="I144" s="104"/>
      <c r="J144" s="104"/>
      <c r="K144" s="200">
        <v>0</v>
      </c>
      <c r="L144" s="200"/>
      <c r="M144" s="97"/>
      <c r="N144" s="97">
        <v>3105.05</v>
      </c>
      <c r="O144" s="500" t="s">
        <v>265</v>
      </c>
      <c r="P144" s="501" t="s">
        <v>265</v>
      </c>
    </row>
    <row r="145" spans="1:16" ht="12.75">
      <c r="A145" s="99">
        <f>IF(ISNUMBER(VALUE(E145)),E145,"")</f>
      </c>
      <c r="B145" s="100" t="str">
        <f>IF(ISNUMBER(VALUE(G145)),G145,"")</f>
        <v>34</v>
      </c>
      <c r="C145" s="100">
        <f>IF(ISNUMBER(VALUE(I145)),I145,"")</f>
      </c>
      <c r="D145" s="100" t="str">
        <f>CONCATENATE(F145,"    ",H145,"    ",J145)</f>
        <v>    Financijski rashodi    </v>
      </c>
      <c r="E145" s="101" t="s">
        <v>14</v>
      </c>
      <c r="F145" s="101" t="s">
        <v>14</v>
      </c>
      <c r="G145" s="101" t="s">
        <v>76</v>
      </c>
      <c r="H145" s="101" t="s">
        <v>77</v>
      </c>
      <c r="I145" s="282" t="s">
        <v>69</v>
      </c>
      <c r="J145" s="282" t="s">
        <v>14</v>
      </c>
      <c r="K145" s="283">
        <f>K146+K150</f>
        <v>584.0680868007166</v>
      </c>
      <c r="L145" s="283">
        <f>L146+L150</f>
        <v>611</v>
      </c>
      <c r="M145" s="284">
        <v>611</v>
      </c>
      <c r="N145" s="284">
        <f>N146</f>
        <v>103.14</v>
      </c>
      <c r="O145" s="273">
        <f t="shared" si="7"/>
        <v>17.658900106143147</v>
      </c>
      <c r="P145" s="285">
        <f>N145/M145*100</f>
        <v>16.880523731587562</v>
      </c>
    </row>
    <row r="146" spans="1:16" ht="13.5">
      <c r="A146" s="102">
        <f>IF(ISNUMBER(VALUE(E146)),E146,"")</f>
      </c>
      <c r="B146" s="103">
        <f>IF(ISNUMBER(VALUE(G146)),G146,"")</f>
      </c>
      <c r="C146" s="124" t="str">
        <f>IF(ISNUMBER(VALUE(I146)),I146,"")</f>
        <v>11</v>
      </c>
      <c r="D146" s="124" t="str">
        <f>CONCATENATE(F146,"    ",H146,"    ",J146)</f>
        <v>        Opći prihodi i primici</v>
      </c>
      <c r="E146" s="104" t="s">
        <v>14</v>
      </c>
      <c r="F146" s="104" t="s">
        <v>14</v>
      </c>
      <c r="G146" s="104" t="s">
        <v>14</v>
      </c>
      <c r="H146" s="104" t="s">
        <v>14</v>
      </c>
      <c r="I146" s="104" t="s">
        <v>57</v>
      </c>
      <c r="J146" s="104" t="s">
        <v>58</v>
      </c>
      <c r="K146" s="200">
        <f>K147</f>
        <v>246.06808680071669</v>
      </c>
      <c r="L146" s="200">
        <v>611</v>
      </c>
      <c r="M146" s="97">
        <v>611</v>
      </c>
      <c r="N146" s="97">
        <f>N147</f>
        <v>103.14</v>
      </c>
      <c r="O146" s="286">
        <f t="shared" si="7"/>
        <v>41.915228155339804</v>
      </c>
      <c r="P146" s="221">
        <f>N146/M146*100</f>
        <v>16.880523731587562</v>
      </c>
    </row>
    <row r="147" spans="1:16" ht="12.75">
      <c r="A147" s="102"/>
      <c r="B147" s="122" t="s">
        <v>226</v>
      </c>
      <c r="C147" s="103"/>
      <c r="D147" s="121" t="s">
        <v>229</v>
      </c>
      <c r="E147" s="104"/>
      <c r="F147" s="104"/>
      <c r="G147" s="104"/>
      <c r="H147" s="104"/>
      <c r="I147" s="104"/>
      <c r="J147" s="104"/>
      <c r="K147" s="200">
        <f>K148+K149</f>
        <v>246.06808680071669</v>
      </c>
      <c r="L147" s="200"/>
      <c r="M147" s="97"/>
      <c r="N147" s="97">
        <f>N148+N149</f>
        <v>103.14</v>
      </c>
      <c r="O147" s="286">
        <f t="shared" si="7"/>
        <v>41.915228155339804</v>
      </c>
      <c r="P147" s="501" t="s">
        <v>265</v>
      </c>
    </row>
    <row r="148" spans="1:16" ht="12.75">
      <c r="A148" s="102"/>
      <c r="B148" s="123" t="s">
        <v>227</v>
      </c>
      <c r="C148" s="103"/>
      <c r="D148" s="121" t="s">
        <v>230</v>
      </c>
      <c r="E148" s="104"/>
      <c r="F148" s="104"/>
      <c r="G148" s="104"/>
      <c r="H148" s="104"/>
      <c r="I148" s="104"/>
      <c r="J148" s="104"/>
      <c r="K148" s="200">
        <v>246.06808680071669</v>
      </c>
      <c r="L148" s="200"/>
      <c r="M148" s="97"/>
      <c r="N148" s="97">
        <v>96.47</v>
      </c>
      <c r="O148" s="286">
        <f t="shared" si="7"/>
        <v>39.204596278317155</v>
      </c>
      <c r="P148" s="501" t="s">
        <v>265</v>
      </c>
    </row>
    <row r="149" spans="1:16" ht="12.75">
      <c r="A149" s="102"/>
      <c r="B149" s="123" t="s">
        <v>228</v>
      </c>
      <c r="C149" s="103"/>
      <c r="D149" s="121" t="s">
        <v>231</v>
      </c>
      <c r="E149" s="104"/>
      <c r="F149" s="104"/>
      <c r="G149" s="104"/>
      <c r="H149" s="104"/>
      <c r="I149" s="104"/>
      <c r="J149" s="104"/>
      <c r="K149" s="200">
        <v>0</v>
      </c>
      <c r="L149" s="200"/>
      <c r="M149" s="97"/>
      <c r="N149" s="97">
        <v>6.67</v>
      </c>
      <c r="O149" s="500" t="s">
        <v>265</v>
      </c>
      <c r="P149" s="501" t="s">
        <v>265</v>
      </c>
    </row>
    <row r="150" spans="1:16" ht="13.5">
      <c r="A150" s="102">
        <f>IF(ISNUMBER(VALUE(E150)),E150,"")</f>
      </c>
      <c r="B150" s="103">
        <f>IF(ISNUMBER(VALUE(G150)),G150,"")</f>
      </c>
      <c r="C150" s="209">
        <v>43</v>
      </c>
      <c r="D150" s="124" t="s">
        <v>254</v>
      </c>
      <c r="E150" s="104" t="s">
        <v>14</v>
      </c>
      <c r="F150" s="104" t="s">
        <v>14</v>
      </c>
      <c r="G150" s="104" t="s">
        <v>14</v>
      </c>
      <c r="H150" s="104" t="s">
        <v>14</v>
      </c>
      <c r="I150" s="104" t="s">
        <v>57</v>
      </c>
      <c r="J150" s="104" t="s">
        <v>58</v>
      </c>
      <c r="K150" s="200">
        <f>K151</f>
        <v>338</v>
      </c>
      <c r="L150" s="200"/>
      <c r="M150" s="97"/>
      <c r="N150" s="97">
        <v>0</v>
      </c>
      <c r="O150" s="286">
        <f>N150/K150*100</f>
        <v>0</v>
      </c>
      <c r="P150" s="501" t="s">
        <v>265</v>
      </c>
    </row>
    <row r="151" spans="1:16" ht="12.75">
      <c r="A151" s="102"/>
      <c r="B151" s="122" t="s">
        <v>226</v>
      </c>
      <c r="C151" s="103"/>
      <c r="D151" s="121" t="s">
        <v>229</v>
      </c>
      <c r="E151" s="104"/>
      <c r="F151" s="104"/>
      <c r="G151" s="104"/>
      <c r="H151" s="104"/>
      <c r="I151" s="104"/>
      <c r="J151" s="104"/>
      <c r="K151" s="200">
        <f>K152</f>
        <v>338</v>
      </c>
      <c r="L151" s="200"/>
      <c r="M151" s="97"/>
      <c r="N151" s="97">
        <v>0</v>
      </c>
      <c r="O151" s="286">
        <f>N151/K151*100</f>
        <v>0</v>
      </c>
      <c r="P151" s="501" t="s">
        <v>265</v>
      </c>
    </row>
    <row r="152" spans="1:16" ht="12.75">
      <c r="A152" s="102"/>
      <c r="B152" s="123" t="s">
        <v>227</v>
      </c>
      <c r="C152" s="103"/>
      <c r="D152" s="121" t="s">
        <v>230</v>
      </c>
      <c r="E152" s="104"/>
      <c r="F152" s="104"/>
      <c r="G152" s="104"/>
      <c r="H152" s="104"/>
      <c r="I152" s="104"/>
      <c r="J152" s="104"/>
      <c r="K152" s="200">
        <v>338</v>
      </c>
      <c r="L152" s="200"/>
      <c r="M152" s="97"/>
      <c r="N152" s="97">
        <v>0</v>
      </c>
      <c r="O152" s="286">
        <f>N152/K152*100</f>
        <v>0</v>
      </c>
      <c r="P152" s="501" t="s">
        <v>265</v>
      </c>
    </row>
    <row r="153" spans="1:16" ht="12.75">
      <c r="A153" s="99">
        <f>IF(ISNUMBER(VALUE(E153)),E153,"")</f>
      </c>
      <c r="B153" s="100" t="str">
        <f>IF(ISNUMBER(VALUE(G153)),G153,"")</f>
        <v>35</v>
      </c>
      <c r="C153" s="100">
        <f>IF(ISNUMBER(VALUE(I153)),I153,"")</f>
      </c>
      <c r="D153" s="100" t="str">
        <f>CONCATENATE(F153,"    ",H153,"    ",J153)</f>
        <v>    Subvencije    </v>
      </c>
      <c r="E153" s="101" t="s">
        <v>14</v>
      </c>
      <c r="F153" s="101" t="s">
        <v>14</v>
      </c>
      <c r="G153" s="101" t="s">
        <v>78</v>
      </c>
      <c r="H153" s="101" t="s">
        <v>79</v>
      </c>
      <c r="I153" s="282" t="s">
        <v>69</v>
      </c>
      <c r="J153" s="282" t="s">
        <v>14</v>
      </c>
      <c r="K153" s="283">
        <f>K154+K157+K163+K160</f>
        <v>84062</v>
      </c>
      <c r="L153" s="283">
        <f>L154+L157+L163+L160</f>
        <v>206091</v>
      </c>
      <c r="M153" s="284">
        <v>206091</v>
      </c>
      <c r="N153" s="284">
        <f>N154+N157+N163</f>
        <v>96181.36</v>
      </c>
      <c r="O153" s="273">
        <f t="shared" si="7"/>
        <v>114.41716828055483</v>
      </c>
      <c r="P153" s="285">
        <f>N153/M153*100</f>
        <v>46.66936450402977</v>
      </c>
    </row>
    <row r="154" spans="1:16" ht="13.5">
      <c r="A154" s="102">
        <f>IF(ISNUMBER(VALUE(E154)),E154,"")</f>
      </c>
      <c r="B154" s="103">
        <f>IF(ISNUMBER(VALUE(G154)),G154,"")</f>
      </c>
      <c r="C154" s="124" t="str">
        <f>IF(ISNUMBER(VALUE(I154)),I154,"")</f>
        <v>11</v>
      </c>
      <c r="D154" s="124" t="str">
        <f>CONCATENATE(F154,"    ",H154,"    ",J154)</f>
        <v>        Opći prihodi i primici</v>
      </c>
      <c r="E154" s="104" t="s">
        <v>14</v>
      </c>
      <c r="F154" s="104" t="s">
        <v>14</v>
      </c>
      <c r="G154" s="104" t="s">
        <v>14</v>
      </c>
      <c r="H154" s="104" t="s">
        <v>14</v>
      </c>
      <c r="I154" s="104" t="s">
        <v>57</v>
      </c>
      <c r="J154" s="104" t="s">
        <v>58</v>
      </c>
      <c r="K154" s="200">
        <f>K155</f>
        <v>8566</v>
      </c>
      <c r="L154" s="200">
        <v>91834</v>
      </c>
      <c r="M154" s="97">
        <v>91834</v>
      </c>
      <c r="N154" s="97">
        <f>N155</f>
        <v>33396.83</v>
      </c>
      <c r="O154" s="286">
        <f t="shared" si="7"/>
        <v>389.8766051832828</v>
      </c>
      <c r="P154" s="221">
        <f>N154/M154*100</f>
        <v>36.36652002526298</v>
      </c>
    </row>
    <row r="155" spans="1:16" ht="12.75">
      <c r="A155" s="102"/>
      <c r="B155" s="122">
        <v>352</v>
      </c>
      <c r="C155" s="103"/>
      <c r="D155" s="127" t="s">
        <v>155</v>
      </c>
      <c r="E155" s="104"/>
      <c r="F155" s="104"/>
      <c r="G155" s="104"/>
      <c r="H155" s="104"/>
      <c r="I155" s="104"/>
      <c r="J155" s="104"/>
      <c r="K155" s="200">
        <f>K156</f>
        <v>8566</v>
      </c>
      <c r="L155" s="200"/>
      <c r="M155" s="97"/>
      <c r="N155" s="97">
        <f>N156</f>
        <v>33396.83</v>
      </c>
      <c r="O155" s="286">
        <f t="shared" si="7"/>
        <v>389.8766051832828</v>
      </c>
      <c r="P155" s="501" t="s">
        <v>265</v>
      </c>
    </row>
    <row r="156" spans="1:16" ht="12.75">
      <c r="A156" s="102"/>
      <c r="B156" s="123">
        <v>3522</v>
      </c>
      <c r="C156" s="103"/>
      <c r="D156" s="121" t="s">
        <v>156</v>
      </c>
      <c r="E156" s="104"/>
      <c r="F156" s="104"/>
      <c r="G156" s="104"/>
      <c r="H156" s="104"/>
      <c r="I156" s="104"/>
      <c r="J156" s="104"/>
      <c r="K156" s="200">
        <v>8566</v>
      </c>
      <c r="L156" s="200"/>
      <c r="M156" s="97"/>
      <c r="N156" s="97">
        <v>33396.83</v>
      </c>
      <c r="O156" s="286">
        <f t="shared" si="7"/>
        <v>389.8766051832828</v>
      </c>
      <c r="P156" s="501" t="s">
        <v>265</v>
      </c>
    </row>
    <row r="157" spans="1:16" ht="13.5">
      <c r="A157" s="102">
        <f>IF(ISNUMBER(VALUE(E157)),E157,"")</f>
      </c>
      <c r="B157" s="103">
        <f>IF(ISNUMBER(VALUE(G157)),G157,"")</f>
      </c>
      <c r="C157" s="124" t="str">
        <f>IF(ISNUMBER(VALUE(I157)),I157,"")</f>
        <v>12</v>
      </c>
      <c r="D157" s="124" t="str">
        <f>CONCATENATE(F157,"    ",H157,"    ",J157)</f>
        <v>        Sredstva učešća za pomoći</v>
      </c>
      <c r="E157" s="104" t="s">
        <v>14</v>
      </c>
      <c r="F157" s="104" t="s">
        <v>14</v>
      </c>
      <c r="G157" s="104" t="s">
        <v>14</v>
      </c>
      <c r="H157" s="104" t="s">
        <v>14</v>
      </c>
      <c r="I157" s="104" t="s">
        <v>59</v>
      </c>
      <c r="J157" s="104" t="s">
        <v>60</v>
      </c>
      <c r="K157" s="200">
        <f>K158</f>
        <v>6703</v>
      </c>
      <c r="L157" s="200">
        <v>17138</v>
      </c>
      <c r="M157" s="97">
        <v>17138</v>
      </c>
      <c r="N157" s="97">
        <f>N158</f>
        <v>9417.67</v>
      </c>
      <c r="O157" s="286">
        <f t="shared" si="7"/>
        <v>140.4993286588095</v>
      </c>
      <c r="P157" s="221">
        <f>N157/M157*100</f>
        <v>54.95197806045046</v>
      </c>
    </row>
    <row r="158" spans="1:16" ht="12.75">
      <c r="A158" s="102"/>
      <c r="B158" s="122">
        <v>352</v>
      </c>
      <c r="C158" s="103"/>
      <c r="D158" s="127" t="s">
        <v>155</v>
      </c>
      <c r="E158" s="104"/>
      <c r="F158" s="104"/>
      <c r="G158" s="104"/>
      <c r="H158" s="104"/>
      <c r="I158" s="104"/>
      <c r="J158" s="104"/>
      <c r="K158" s="200">
        <f>K159</f>
        <v>6703</v>
      </c>
      <c r="L158" s="200"/>
      <c r="M158" s="97"/>
      <c r="N158" s="97">
        <f>N159</f>
        <v>9417.67</v>
      </c>
      <c r="O158" s="286">
        <f t="shared" si="7"/>
        <v>140.4993286588095</v>
      </c>
      <c r="P158" s="501" t="s">
        <v>265</v>
      </c>
    </row>
    <row r="159" spans="1:16" ht="12.75">
      <c r="A159" s="102"/>
      <c r="B159" s="123">
        <v>3522</v>
      </c>
      <c r="C159" s="103"/>
      <c r="D159" s="121" t="s">
        <v>156</v>
      </c>
      <c r="E159" s="104"/>
      <c r="F159" s="104"/>
      <c r="G159" s="104"/>
      <c r="H159" s="104"/>
      <c r="I159" s="104"/>
      <c r="J159" s="104"/>
      <c r="K159" s="200">
        <v>6703</v>
      </c>
      <c r="L159" s="200"/>
      <c r="M159" s="97"/>
      <c r="N159" s="97">
        <v>9417.67</v>
      </c>
      <c r="O159" s="286">
        <f t="shared" si="7"/>
        <v>140.4993286588095</v>
      </c>
      <c r="P159" s="501" t="s">
        <v>265</v>
      </c>
    </row>
    <row r="160" spans="1:16" ht="13.5">
      <c r="A160" s="102">
        <f>IF(ISNUMBER(VALUE(E160)),E160,"")</f>
      </c>
      <c r="B160" s="103">
        <f>IF(ISNUMBER(VALUE(G160)),G160,"")</f>
      </c>
      <c r="C160" s="209">
        <v>43</v>
      </c>
      <c r="D160" s="124" t="s">
        <v>254</v>
      </c>
      <c r="E160" s="104" t="s">
        <v>14</v>
      </c>
      <c r="F160" s="104" t="s">
        <v>14</v>
      </c>
      <c r="G160" s="104" t="s">
        <v>14</v>
      </c>
      <c r="H160" s="104" t="s">
        <v>14</v>
      </c>
      <c r="I160" s="104" t="s">
        <v>59</v>
      </c>
      <c r="J160" s="104" t="s">
        <v>60</v>
      </c>
      <c r="K160" s="200">
        <f>K161</f>
        <v>30807</v>
      </c>
      <c r="L160" s="200"/>
      <c r="M160" s="97"/>
      <c r="N160" s="97">
        <v>0</v>
      </c>
      <c r="O160" s="286">
        <f aca="true" t="shared" si="8" ref="O160:O175">N160/K160*100</f>
        <v>0</v>
      </c>
      <c r="P160" s="501" t="s">
        <v>265</v>
      </c>
    </row>
    <row r="161" spans="1:16" ht="12.75">
      <c r="A161" s="102"/>
      <c r="B161" s="122">
        <v>352</v>
      </c>
      <c r="C161" s="103"/>
      <c r="D161" s="127" t="s">
        <v>155</v>
      </c>
      <c r="E161" s="104"/>
      <c r="F161" s="104"/>
      <c r="G161" s="104"/>
      <c r="H161" s="104"/>
      <c r="I161" s="104"/>
      <c r="J161" s="104"/>
      <c r="K161" s="200">
        <f>K162</f>
        <v>30807</v>
      </c>
      <c r="L161" s="200"/>
      <c r="M161" s="97"/>
      <c r="N161" s="97">
        <v>0</v>
      </c>
      <c r="O161" s="286">
        <f t="shared" si="8"/>
        <v>0</v>
      </c>
      <c r="P161" s="501" t="s">
        <v>265</v>
      </c>
    </row>
    <row r="162" spans="1:16" ht="12.75">
      <c r="A162" s="102"/>
      <c r="B162" s="123">
        <v>3522</v>
      </c>
      <c r="C162" s="103"/>
      <c r="D162" s="121" t="s">
        <v>156</v>
      </c>
      <c r="E162" s="104"/>
      <c r="F162" s="104"/>
      <c r="G162" s="104"/>
      <c r="H162" s="104"/>
      <c r="I162" s="104"/>
      <c r="J162" s="104"/>
      <c r="K162" s="200">
        <v>30807</v>
      </c>
      <c r="L162" s="200"/>
      <c r="M162" s="97"/>
      <c r="N162" s="97">
        <v>0</v>
      </c>
      <c r="O162" s="286">
        <f t="shared" si="8"/>
        <v>0</v>
      </c>
      <c r="P162" s="501" t="s">
        <v>265</v>
      </c>
    </row>
    <row r="163" spans="1:16" ht="13.5">
      <c r="A163" s="102">
        <f>IF(ISNUMBER(VALUE(E163)),E163,"")</f>
      </c>
      <c r="B163" s="103">
        <f>IF(ISNUMBER(VALUE(G163)),G163,"")</f>
      </c>
      <c r="C163" s="124" t="str">
        <f>IF(ISNUMBER(VALUE(I163)),I163,"")</f>
        <v>56</v>
      </c>
      <c r="D163" s="124" t="str">
        <f>CONCATENATE(F163,"    ",H163,"    ",J163)</f>
        <v>        Fondovi EU</v>
      </c>
      <c r="E163" s="104" t="s">
        <v>14</v>
      </c>
      <c r="F163" s="104" t="s">
        <v>14</v>
      </c>
      <c r="G163" s="104" t="s">
        <v>14</v>
      </c>
      <c r="H163" s="104" t="s">
        <v>14</v>
      </c>
      <c r="I163" s="104" t="s">
        <v>52</v>
      </c>
      <c r="J163" s="104" t="s">
        <v>53</v>
      </c>
      <c r="K163" s="200">
        <f>K164</f>
        <v>37986</v>
      </c>
      <c r="L163" s="200">
        <v>97119</v>
      </c>
      <c r="M163" s="97">
        <v>97119</v>
      </c>
      <c r="N163" s="97">
        <f>N164</f>
        <v>53366.86</v>
      </c>
      <c r="O163" s="286">
        <f t="shared" si="8"/>
        <v>140.49086505554678</v>
      </c>
      <c r="P163" s="221">
        <f>N163/M163*100</f>
        <v>54.94996859522854</v>
      </c>
    </row>
    <row r="164" spans="1:16" ht="12.75">
      <c r="A164" s="102"/>
      <c r="B164" s="122">
        <v>353</v>
      </c>
      <c r="C164" s="103"/>
      <c r="D164" s="127" t="s">
        <v>164</v>
      </c>
      <c r="E164" s="104"/>
      <c r="F164" s="104"/>
      <c r="G164" s="104"/>
      <c r="H164" s="104"/>
      <c r="I164" s="104"/>
      <c r="J164" s="104"/>
      <c r="K164" s="200">
        <f>K165</f>
        <v>37986</v>
      </c>
      <c r="L164" s="200"/>
      <c r="M164" s="97"/>
      <c r="N164" s="97">
        <f>N165</f>
        <v>53366.86</v>
      </c>
      <c r="O164" s="286">
        <f t="shared" si="8"/>
        <v>140.49086505554678</v>
      </c>
      <c r="P164" s="501" t="s">
        <v>265</v>
      </c>
    </row>
    <row r="165" spans="1:16" ht="25.5">
      <c r="A165" s="102"/>
      <c r="B165" s="123">
        <v>3531</v>
      </c>
      <c r="C165" s="103"/>
      <c r="D165" s="121" t="s">
        <v>164</v>
      </c>
      <c r="E165" s="104"/>
      <c r="F165" s="104"/>
      <c r="G165" s="104"/>
      <c r="H165" s="104"/>
      <c r="I165" s="104"/>
      <c r="J165" s="104"/>
      <c r="K165" s="200">
        <v>37986</v>
      </c>
      <c r="L165" s="200"/>
      <c r="M165" s="97"/>
      <c r="N165" s="97">
        <v>53366.86</v>
      </c>
      <c r="O165" s="286">
        <f t="shared" si="8"/>
        <v>140.49086505554678</v>
      </c>
      <c r="P165" s="501" t="s">
        <v>265</v>
      </c>
    </row>
    <row r="166" spans="1:16" ht="12.75">
      <c r="A166" s="99">
        <f>IF(ISNUMBER(VALUE(E166)),E166,"")</f>
      </c>
      <c r="B166" s="100" t="str">
        <f>IF(ISNUMBER(VALUE(G166)),G166,"")</f>
        <v>36</v>
      </c>
      <c r="C166" s="100">
        <f>IF(ISNUMBER(VALUE(I166)),I166,"")</f>
      </c>
      <c r="D166" s="100" t="str">
        <f>CONCATENATE(F166,"    ",H166,"    ",J166)</f>
        <v>    Pomoći dane u inozemstvo i unutar općeg proračuna    </v>
      </c>
      <c r="E166" s="101" t="s">
        <v>14</v>
      </c>
      <c r="F166" s="101" t="s">
        <v>14</v>
      </c>
      <c r="G166" s="101" t="s">
        <v>80</v>
      </c>
      <c r="H166" s="101" t="s">
        <v>81</v>
      </c>
      <c r="I166" s="282" t="s">
        <v>69</v>
      </c>
      <c r="J166" s="282" t="s">
        <v>14</v>
      </c>
      <c r="K166" s="283">
        <f>K167+K170+K176+K184+K188+K173+K180</f>
        <v>13825525</v>
      </c>
      <c r="L166" s="283">
        <f>L167+L170+L176+L184+L188+L173+L180</f>
        <v>22198853</v>
      </c>
      <c r="M166" s="284">
        <v>22918161</v>
      </c>
      <c r="N166" s="284">
        <f>N167+N170+N176+N184+N188</f>
        <v>11088285.849999998</v>
      </c>
      <c r="O166" s="273">
        <f t="shared" si="8"/>
        <v>80.20155364805314</v>
      </c>
      <c r="P166" s="285">
        <f>N166/M166*100</f>
        <v>48.382092481155006</v>
      </c>
    </row>
    <row r="167" spans="1:16" ht="13.5">
      <c r="A167" s="102">
        <f>IF(ISNUMBER(VALUE(E167)),E167,"")</f>
      </c>
      <c r="B167" s="103">
        <f>IF(ISNUMBER(VALUE(G167)),G167,"")</f>
      </c>
      <c r="C167" s="124" t="str">
        <f>IF(ISNUMBER(VALUE(I167)),I167,"")</f>
        <v>11</v>
      </c>
      <c r="D167" s="124" t="str">
        <f>CONCATENATE(F167,"    ",H167,"    ",J167)</f>
        <v>        Opći prihodi i primici</v>
      </c>
      <c r="E167" s="104" t="s">
        <v>14</v>
      </c>
      <c r="F167" s="104" t="s">
        <v>14</v>
      </c>
      <c r="G167" s="104" t="s">
        <v>14</v>
      </c>
      <c r="H167" s="104" t="s">
        <v>14</v>
      </c>
      <c r="I167" s="104" t="s">
        <v>57</v>
      </c>
      <c r="J167" s="104" t="s">
        <v>58</v>
      </c>
      <c r="K167" s="200">
        <f>K168</f>
        <v>2326002</v>
      </c>
      <c r="L167" s="200">
        <v>20197275</v>
      </c>
      <c r="M167" s="97">
        <v>20916583</v>
      </c>
      <c r="N167" s="97">
        <f>N168</f>
        <v>10325558.95</v>
      </c>
      <c r="O167" s="286">
        <f t="shared" si="8"/>
        <v>443.91874770529</v>
      </c>
      <c r="P167" s="221">
        <f>N167/M167*100</f>
        <v>49.365419533391275</v>
      </c>
    </row>
    <row r="168" spans="1:16" ht="13.5">
      <c r="A168" s="102"/>
      <c r="B168" s="122">
        <v>369</v>
      </c>
      <c r="C168" s="124"/>
      <c r="D168" s="121" t="s">
        <v>157</v>
      </c>
      <c r="E168" s="104"/>
      <c r="F168" s="104"/>
      <c r="G168" s="104"/>
      <c r="H168" s="104"/>
      <c r="I168" s="104"/>
      <c r="J168" s="104"/>
      <c r="K168" s="200">
        <f>K169</f>
        <v>2326002</v>
      </c>
      <c r="L168" s="200"/>
      <c r="M168" s="97"/>
      <c r="N168" s="97">
        <f>N169</f>
        <v>10325558.95</v>
      </c>
      <c r="O168" s="286">
        <f t="shared" si="8"/>
        <v>443.91874770529</v>
      </c>
      <c r="P168" s="501" t="s">
        <v>265</v>
      </c>
    </row>
    <row r="169" spans="1:16" ht="13.5">
      <c r="A169" s="102"/>
      <c r="B169" s="123">
        <v>3691</v>
      </c>
      <c r="C169" s="124"/>
      <c r="D169" s="121" t="s">
        <v>158</v>
      </c>
      <c r="E169" s="104"/>
      <c r="F169" s="104"/>
      <c r="G169" s="104"/>
      <c r="H169" s="104"/>
      <c r="I169" s="104"/>
      <c r="J169" s="104"/>
      <c r="K169" s="200">
        <v>2326002</v>
      </c>
      <c r="L169" s="200"/>
      <c r="M169" s="97"/>
      <c r="N169" s="97">
        <v>10325558.95</v>
      </c>
      <c r="O169" s="286">
        <f t="shared" si="8"/>
        <v>443.91874770529</v>
      </c>
      <c r="P169" s="501" t="s">
        <v>265</v>
      </c>
    </row>
    <row r="170" spans="1:16" ht="13.5">
      <c r="A170" s="102">
        <f>IF(ISNUMBER(VALUE(E170)),E170,"")</f>
      </c>
      <c r="B170" s="103">
        <f>IF(ISNUMBER(VALUE(G170)),G170,"")</f>
      </c>
      <c r="C170" s="124" t="str">
        <f>IF(ISNUMBER(VALUE(I170)),I170,"")</f>
        <v>12</v>
      </c>
      <c r="D170" s="124" t="str">
        <f>CONCATENATE(F170,"    ",H170,"    ",J170)</f>
        <v>        Sredstva učešća za pomoći</v>
      </c>
      <c r="E170" s="104" t="s">
        <v>14</v>
      </c>
      <c r="F170" s="104" t="s">
        <v>14</v>
      </c>
      <c r="G170" s="104" t="s">
        <v>14</v>
      </c>
      <c r="H170" s="104" t="s">
        <v>14</v>
      </c>
      <c r="I170" s="104" t="s">
        <v>59</v>
      </c>
      <c r="J170" s="104" t="s">
        <v>60</v>
      </c>
      <c r="K170" s="200">
        <f>K171</f>
        <v>246568</v>
      </c>
      <c r="L170" s="200">
        <v>294264</v>
      </c>
      <c r="M170" s="97">
        <v>294264</v>
      </c>
      <c r="N170" s="97">
        <f>N171</f>
        <v>114409.04</v>
      </c>
      <c r="O170" s="286">
        <f t="shared" si="8"/>
        <v>46.400603484637095</v>
      </c>
      <c r="P170" s="221">
        <f>N170/M170*100</f>
        <v>38.879727047821</v>
      </c>
    </row>
    <row r="171" spans="1:16" ht="13.5">
      <c r="A171" s="102"/>
      <c r="B171" s="122">
        <v>369</v>
      </c>
      <c r="C171" s="124"/>
      <c r="D171" s="121" t="s">
        <v>157</v>
      </c>
      <c r="E171" s="104"/>
      <c r="F171" s="104"/>
      <c r="G171" s="104"/>
      <c r="H171" s="104"/>
      <c r="I171" s="104"/>
      <c r="J171" s="104"/>
      <c r="K171" s="200">
        <f>K172</f>
        <v>246568</v>
      </c>
      <c r="L171" s="200"/>
      <c r="M171" s="97"/>
      <c r="N171" s="97">
        <f>N172</f>
        <v>114409.04</v>
      </c>
      <c r="O171" s="286">
        <f t="shared" si="8"/>
        <v>46.400603484637095</v>
      </c>
      <c r="P171" s="501" t="s">
        <v>265</v>
      </c>
    </row>
    <row r="172" spans="1:16" ht="13.5">
      <c r="A172" s="102"/>
      <c r="B172" s="123">
        <v>3691</v>
      </c>
      <c r="C172" s="124"/>
      <c r="D172" s="121" t="s">
        <v>158</v>
      </c>
      <c r="E172" s="104"/>
      <c r="F172" s="104"/>
      <c r="G172" s="104"/>
      <c r="H172" s="104"/>
      <c r="I172" s="104"/>
      <c r="J172" s="104"/>
      <c r="K172" s="200">
        <v>246568</v>
      </c>
      <c r="L172" s="200"/>
      <c r="M172" s="97"/>
      <c r="N172" s="97">
        <v>114409.04</v>
      </c>
      <c r="O172" s="286">
        <f t="shared" si="8"/>
        <v>46.400603484637095</v>
      </c>
      <c r="P172" s="501" t="s">
        <v>265</v>
      </c>
    </row>
    <row r="173" spans="1:16" ht="13.5">
      <c r="A173" s="102">
        <f>IF(ISNUMBER(VALUE(E173)),E173,"")</f>
      </c>
      <c r="B173" s="103">
        <f>IF(ISNUMBER(VALUE(G173)),G173,"")</f>
      </c>
      <c r="C173" s="209">
        <v>43</v>
      </c>
      <c r="D173" s="124" t="s">
        <v>254</v>
      </c>
      <c r="E173" s="104" t="s">
        <v>14</v>
      </c>
      <c r="F173" s="104" t="s">
        <v>14</v>
      </c>
      <c r="G173" s="104" t="s">
        <v>14</v>
      </c>
      <c r="H173" s="104" t="s">
        <v>14</v>
      </c>
      <c r="I173" s="104" t="s">
        <v>48</v>
      </c>
      <c r="J173" s="104" t="s">
        <v>49</v>
      </c>
      <c r="K173" s="200">
        <f>K174</f>
        <v>9753836</v>
      </c>
      <c r="L173" s="200"/>
      <c r="M173" s="97"/>
      <c r="N173" s="97">
        <f>N174</f>
        <v>0</v>
      </c>
      <c r="O173" s="286">
        <f t="shared" si="8"/>
        <v>0</v>
      </c>
      <c r="P173" s="501" t="s">
        <v>265</v>
      </c>
    </row>
    <row r="174" spans="1:16" ht="13.5">
      <c r="A174" s="102"/>
      <c r="B174" s="122">
        <v>369</v>
      </c>
      <c r="C174" s="124"/>
      <c r="D174" s="121" t="s">
        <v>157</v>
      </c>
      <c r="E174" s="104"/>
      <c r="F174" s="104"/>
      <c r="G174" s="104"/>
      <c r="H174" s="104"/>
      <c r="I174" s="104"/>
      <c r="J174" s="104"/>
      <c r="K174" s="200">
        <f>K175</f>
        <v>9753836</v>
      </c>
      <c r="L174" s="200"/>
      <c r="M174" s="97"/>
      <c r="N174" s="97">
        <f>N175</f>
        <v>0</v>
      </c>
      <c r="O174" s="286">
        <f t="shared" si="8"/>
        <v>0</v>
      </c>
      <c r="P174" s="501" t="s">
        <v>265</v>
      </c>
    </row>
    <row r="175" spans="1:16" ht="13.5">
      <c r="A175" s="102"/>
      <c r="B175" s="123">
        <v>3691</v>
      </c>
      <c r="C175" s="124"/>
      <c r="D175" s="121" t="s">
        <v>158</v>
      </c>
      <c r="E175" s="104"/>
      <c r="F175" s="104"/>
      <c r="G175" s="104"/>
      <c r="H175" s="104"/>
      <c r="I175" s="104"/>
      <c r="J175" s="104"/>
      <c r="K175" s="200">
        <v>9753836</v>
      </c>
      <c r="L175" s="200"/>
      <c r="M175" s="97"/>
      <c r="N175" s="97">
        <v>0</v>
      </c>
      <c r="O175" s="286">
        <f t="shared" si="8"/>
        <v>0</v>
      </c>
      <c r="P175" s="501" t="s">
        <v>265</v>
      </c>
    </row>
    <row r="176" spans="1:16" ht="13.5">
      <c r="A176" s="102">
        <f>IF(ISNUMBER(VALUE(E176)),E176,"")</f>
      </c>
      <c r="B176" s="103">
        <f>IF(ISNUMBER(VALUE(G176)),G176,"")</f>
      </c>
      <c r="C176" s="124" t="str">
        <f>IF(ISNUMBER(VALUE(I176)),I176,"")</f>
        <v>51</v>
      </c>
      <c r="D176" s="124" t="str">
        <f>CONCATENATE(F176,"    ",H176,"    ",J176)</f>
        <v>        Pomoći EU</v>
      </c>
      <c r="E176" s="104" t="s">
        <v>14</v>
      </c>
      <c r="F176" s="104" t="s">
        <v>14</v>
      </c>
      <c r="G176" s="104" t="s">
        <v>14</v>
      </c>
      <c r="H176" s="104" t="s">
        <v>14</v>
      </c>
      <c r="I176" s="104" t="s">
        <v>48</v>
      </c>
      <c r="J176" s="104" t="s">
        <v>49</v>
      </c>
      <c r="K176" s="200">
        <f>K177</f>
        <v>0</v>
      </c>
      <c r="L176" s="200">
        <v>39817</v>
      </c>
      <c r="M176" s="97">
        <v>39817</v>
      </c>
      <c r="N176" s="97">
        <f>N177</f>
        <v>0</v>
      </c>
      <c r="O176" s="500" t="s">
        <v>265</v>
      </c>
      <c r="P176" s="221">
        <f>N176/M176*100</f>
        <v>0</v>
      </c>
    </row>
    <row r="177" spans="1:16" ht="13.5">
      <c r="A177" s="102"/>
      <c r="B177" s="122">
        <v>369</v>
      </c>
      <c r="C177" s="124"/>
      <c r="D177" s="121" t="s">
        <v>157</v>
      </c>
      <c r="E177" s="104"/>
      <c r="F177" s="104"/>
      <c r="G177" s="104"/>
      <c r="H177" s="104"/>
      <c r="I177" s="104"/>
      <c r="J177" s="104"/>
      <c r="K177" s="200">
        <f>K178+K179</f>
        <v>0</v>
      </c>
      <c r="L177" s="200"/>
      <c r="M177" s="97"/>
      <c r="N177" s="97">
        <f>N178+N179</f>
        <v>0</v>
      </c>
      <c r="O177" s="500" t="s">
        <v>265</v>
      </c>
      <c r="P177" s="501" t="s">
        <v>265</v>
      </c>
    </row>
    <row r="178" spans="1:16" ht="13.5">
      <c r="A178" s="102"/>
      <c r="B178" s="123">
        <v>3691</v>
      </c>
      <c r="C178" s="124"/>
      <c r="D178" s="121" t="s">
        <v>158</v>
      </c>
      <c r="E178" s="104"/>
      <c r="F178" s="104"/>
      <c r="G178" s="104"/>
      <c r="H178" s="104"/>
      <c r="I178" s="104"/>
      <c r="J178" s="104"/>
      <c r="K178" s="200"/>
      <c r="L178" s="200"/>
      <c r="M178" s="97"/>
      <c r="N178" s="97">
        <v>0</v>
      </c>
      <c r="O178" s="500" t="s">
        <v>265</v>
      </c>
      <c r="P178" s="501" t="s">
        <v>265</v>
      </c>
    </row>
    <row r="179" spans="1:16" ht="13.5">
      <c r="A179" s="102"/>
      <c r="B179" s="123">
        <v>3693</v>
      </c>
      <c r="C179" s="124"/>
      <c r="D179" s="127" t="s">
        <v>159</v>
      </c>
      <c r="E179" s="104"/>
      <c r="F179" s="104"/>
      <c r="G179" s="104"/>
      <c r="H179" s="104"/>
      <c r="I179" s="104"/>
      <c r="J179" s="104"/>
      <c r="K179" s="200"/>
      <c r="L179" s="200"/>
      <c r="M179" s="97"/>
      <c r="N179" s="97">
        <v>0</v>
      </c>
      <c r="O179" s="500" t="s">
        <v>265</v>
      </c>
      <c r="P179" s="501" t="s">
        <v>265</v>
      </c>
    </row>
    <row r="180" spans="1:16" ht="13.5">
      <c r="A180" s="102">
        <f>IF(ISNUMBER(VALUE(E180)),E180,"")</f>
      </c>
      <c r="B180" s="103">
        <f>IF(ISNUMBER(VALUE(G180)),G180,"")</f>
      </c>
      <c r="C180" s="209">
        <v>52</v>
      </c>
      <c r="D180" s="208" t="s">
        <v>253</v>
      </c>
      <c r="E180" s="104" t="s">
        <v>14</v>
      </c>
      <c r="F180" s="104" t="s">
        <v>14</v>
      </c>
      <c r="G180" s="104" t="s">
        <v>14</v>
      </c>
      <c r="H180" s="104" t="s">
        <v>14</v>
      </c>
      <c r="I180" s="104" t="s">
        <v>48</v>
      </c>
      <c r="J180" s="104" t="s">
        <v>49</v>
      </c>
      <c r="K180" s="200">
        <f>K181</f>
        <v>101901</v>
      </c>
      <c r="L180" s="200"/>
      <c r="M180" s="97"/>
      <c r="N180" s="97">
        <f>N181</f>
        <v>0</v>
      </c>
      <c r="O180" s="286">
        <f>N180/K180*100</f>
        <v>0</v>
      </c>
      <c r="P180" s="501" t="s">
        <v>265</v>
      </c>
    </row>
    <row r="181" spans="1:16" ht="13.5">
      <c r="A181" s="102"/>
      <c r="B181" s="122">
        <v>369</v>
      </c>
      <c r="C181" s="124"/>
      <c r="D181" s="121" t="s">
        <v>157</v>
      </c>
      <c r="E181" s="104"/>
      <c r="F181" s="104"/>
      <c r="G181" s="104"/>
      <c r="H181" s="104"/>
      <c r="I181" s="104"/>
      <c r="J181" s="104"/>
      <c r="K181" s="200">
        <f>K182+K183</f>
        <v>101901</v>
      </c>
      <c r="L181" s="200"/>
      <c r="M181" s="97"/>
      <c r="N181" s="97">
        <f>N182+N183</f>
        <v>0</v>
      </c>
      <c r="O181" s="286">
        <f>N181/K181*100</f>
        <v>0</v>
      </c>
      <c r="P181" s="501" t="s">
        <v>265</v>
      </c>
    </row>
    <row r="182" spans="1:16" ht="13.5">
      <c r="A182" s="102"/>
      <c r="B182" s="123">
        <v>3691</v>
      </c>
      <c r="C182" s="124"/>
      <c r="D182" s="121" t="s">
        <v>158</v>
      </c>
      <c r="E182" s="104"/>
      <c r="F182" s="104"/>
      <c r="G182" s="104"/>
      <c r="H182" s="104"/>
      <c r="I182" s="104"/>
      <c r="J182" s="104"/>
      <c r="K182" s="200">
        <v>101901</v>
      </c>
      <c r="L182" s="200"/>
      <c r="M182" s="97"/>
      <c r="N182" s="97">
        <v>0</v>
      </c>
      <c r="O182" s="286">
        <f>N182/K182*100</f>
        <v>0</v>
      </c>
      <c r="P182" s="501" t="s">
        <v>265</v>
      </c>
    </row>
    <row r="183" spans="1:16" ht="13.5">
      <c r="A183" s="102"/>
      <c r="B183" s="123">
        <v>3693</v>
      </c>
      <c r="C183" s="124"/>
      <c r="D183" s="127" t="s">
        <v>159</v>
      </c>
      <c r="E183" s="104"/>
      <c r="F183" s="104"/>
      <c r="G183" s="104"/>
      <c r="H183" s="104"/>
      <c r="I183" s="104"/>
      <c r="J183" s="104"/>
      <c r="K183" s="200"/>
      <c r="L183" s="200"/>
      <c r="M183" s="97"/>
      <c r="N183" s="97">
        <v>0</v>
      </c>
      <c r="O183" s="500" t="s">
        <v>265</v>
      </c>
      <c r="P183" s="501" t="s">
        <v>265</v>
      </c>
    </row>
    <row r="184" spans="1:16" ht="13.5">
      <c r="A184" s="102">
        <f>IF(ISNUMBER(VALUE(E184)),E184,"")</f>
      </c>
      <c r="B184" s="103">
        <f>IF(ISNUMBER(VALUE(G184)),G184,"")</f>
      </c>
      <c r="C184" s="124" t="str">
        <f>IF(ISNUMBER(VALUE(I184)),I184,"")</f>
        <v>55</v>
      </c>
      <c r="D184" s="124" t="str">
        <f>CONCATENATE(F184,"    ",H184,"    ",J184)</f>
        <v>        Refundacije iz pomoći EU</v>
      </c>
      <c r="E184" s="104" t="s">
        <v>14</v>
      </c>
      <c r="F184" s="104" t="s">
        <v>14</v>
      </c>
      <c r="G184" s="104" t="s">
        <v>14</v>
      </c>
      <c r="H184" s="104" t="s">
        <v>14</v>
      </c>
      <c r="I184" s="104" t="s">
        <v>50</v>
      </c>
      <c r="J184" s="104" t="s">
        <v>51</v>
      </c>
      <c r="K184" s="200">
        <f>K185</f>
        <v>0</v>
      </c>
      <c r="L184" s="200">
        <v>560560</v>
      </c>
      <c r="M184" s="97">
        <v>560560</v>
      </c>
      <c r="N184" s="97">
        <f>N185</f>
        <v>0</v>
      </c>
      <c r="O184" s="503" t="s">
        <v>265</v>
      </c>
      <c r="P184" s="221">
        <f>N184/M184*100</f>
        <v>0</v>
      </c>
    </row>
    <row r="185" spans="1:16" ht="13.5">
      <c r="A185" s="102"/>
      <c r="B185" s="122">
        <v>369</v>
      </c>
      <c r="C185" s="124"/>
      <c r="D185" s="121" t="s">
        <v>157</v>
      </c>
      <c r="E185" s="104"/>
      <c r="F185" s="104"/>
      <c r="G185" s="104"/>
      <c r="H185" s="104"/>
      <c r="I185" s="104"/>
      <c r="J185" s="104"/>
      <c r="K185" s="200">
        <f>K186+K187</f>
        <v>0</v>
      </c>
      <c r="L185" s="200"/>
      <c r="M185" s="97"/>
      <c r="N185" s="97">
        <f>N186+N187</f>
        <v>0</v>
      </c>
      <c r="O185" s="503" t="s">
        <v>265</v>
      </c>
      <c r="P185" s="501" t="s">
        <v>265</v>
      </c>
    </row>
    <row r="186" spans="1:16" ht="13.5">
      <c r="A186" s="102"/>
      <c r="B186" s="123">
        <v>3691</v>
      </c>
      <c r="C186" s="124"/>
      <c r="D186" s="121" t="s">
        <v>158</v>
      </c>
      <c r="E186" s="104"/>
      <c r="F186" s="104"/>
      <c r="G186" s="104"/>
      <c r="H186" s="104"/>
      <c r="I186" s="104"/>
      <c r="J186" s="104"/>
      <c r="K186" s="200"/>
      <c r="L186" s="200"/>
      <c r="M186" s="97"/>
      <c r="N186" s="97">
        <v>0</v>
      </c>
      <c r="O186" s="503" t="s">
        <v>265</v>
      </c>
      <c r="P186" s="501" t="s">
        <v>265</v>
      </c>
    </row>
    <row r="187" spans="1:16" ht="13.5">
      <c r="A187" s="102"/>
      <c r="B187" s="123">
        <v>3693</v>
      </c>
      <c r="C187" s="124"/>
      <c r="D187" s="127" t="s">
        <v>159</v>
      </c>
      <c r="E187" s="104"/>
      <c r="F187" s="104"/>
      <c r="G187" s="104"/>
      <c r="H187" s="104"/>
      <c r="I187" s="104"/>
      <c r="J187" s="104"/>
      <c r="K187" s="200"/>
      <c r="L187" s="200"/>
      <c r="M187" s="97"/>
      <c r="N187" s="97">
        <v>0</v>
      </c>
      <c r="O187" s="503" t="s">
        <v>265</v>
      </c>
      <c r="P187" s="501" t="s">
        <v>265</v>
      </c>
    </row>
    <row r="188" spans="1:16" ht="13.5">
      <c r="A188" s="102">
        <f>IF(ISNUMBER(VALUE(E188)),E188,"")</f>
      </c>
      <c r="B188" s="103">
        <f>IF(ISNUMBER(VALUE(G188)),G188,"")</f>
      </c>
      <c r="C188" s="124" t="str">
        <f>IF(ISNUMBER(VALUE(I188)),I188,"")</f>
        <v>56</v>
      </c>
      <c r="D188" s="124" t="str">
        <f>CONCATENATE(F188,"    ",H188,"    ",J188)</f>
        <v>        Fondovi EU</v>
      </c>
      <c r="E188" s="104" t="s">
        <v>14</v>
      </c>
      <c r="F188" s="104" t="s">
        <v>14</v>
      </c>
      <c r="G188" s="104" t="s">
        <v>14</v>
      </c>
      <c r="H188" s="104" t="s">
        <v>14</v>
      </c>
      <c r="I188" s="104" t="s">
        <v>52</v>
      </c>
      <c r="J188" s="104" t="s">
        <v>53</v>
      </c>
      <c r="K188" s="200">
        <f>K189</f>
        <v>1397218</v>
      </c>
      <c r="L188" s="200">
        <v>1106937</v>
      </c>
      <c r="M188" s="97">
        <v>1106937</v>
      </c>
      <c r="N188" s="97">
        <f>N189</f>
        <v>648317.86</v>
      </c>
      <c r="O188" s="286">
        <f>N188/K188*100</f>
        <v>46.400623238463865</v>
      </c>
      <c r="P188" s="221">
        <f>N188/M188*100</f>
        <v>58.56863218051252</v>
      </c>
    </row>
    <row r="189" spans="1:16" ht="13.5">
      <c r="A189" s="102"/>
      <c r="B189" s="122">
        <v>369</v>
      </c>
      <c r="C189" s="124"/>
      <c r="D189" s="121" t="s">
        <v>157</v>
      </c>
      <c r="E189" s="104"/>
      <c r="F189" s="104"/>
      <c r="G189" s="104"/>
      <c r="H189" s="104"/>
      <c r="I189" s="104"/>
      <c r="J189" s="104"/>
      <c r="K189" s="200">
        <f>K190+K191</f>
        <v>1397218</v>
      </c>
      <c r="L189" s="200"/>
      <c r="M189" s="97"/>
      <c r="N189" s="97">
        <f>N190+N191</f>
        <v>648317.86</v>
      </c>
      <c r="O189" s="286">
        <f>N189/K189*100</f>
        <v>46.400623238463865</v>
      </c>
      <c r="P189" s="221" t="s">
        <v>265</v>
      </c>
    </row>
    <row r="190" spans="1:16" ht="13.5">
      <c r="A190" s="102"/>
      <c r="B190" s="123">
        <v>3691</v>
      </c>
      <c r="C190" s="124"/>
      <c r="D190" s="121" t="s">
        <v>158</v>
      </c>
      <c r="E190" s="104"/>
      <c r="F190" s="104"/>
      <c r="G190" s="104"/>
      <c r="H190" s="104"/>
      <c r="I190" s="104"/>
      <c r="J190" s="104"/>
      <c r="K190" s="200">
        <v>0</v>
      </c>
      <c r="L190" s="200"/>
      <c r="M190" s="97"/>
      <c r="N190" s="97">
        <v>0</v>
      </c>
      <c r="O190" s="503" t="s">
        <v>265</v>
      </c>
      <c r="P190" s="221" t="s">
        <v>265</v>
      </c>
    </row>
    <row r="191" spans="1:16" ht="13.5">
      <c r="A191" s="102"/>
      <c r="B191" s="123">
        <v>3693</v>
      </c>
      <c r="C191" s="124"/>
      <c r="D191" s="127" t="s">
        <v>159</v>
      </c>
      <c r="E191" s="104"/>
      <c r="F191" s="104"/>
      <c r="G191" s="104"/>
      <c r="H191" s="104"/>
      <c r="I191" s="104"/>
      <c r="J191" s="104"/>
      <c r="K191" s="200">
        <v>1397218</v>
      </c>
      <c r="L191" s="200"/>
      <c r="M191" s="97"/>
      <c r="N191" s="97">
        <v>648317.86</v>
      </c>
      <c r="O191" s="286">
        <f aca="true" t="shared" si="9" ref="O191:O198">N191/K191*100</f>
        <v>46.400623238463865</v>
      </c>
      <c r="P191" s="221" t="s">
        <v>265</v>
      </c>
    </row>
    <row r="192" spans="1:16" ht="12.75">
      <c r="A192" s="99">
        <f>IF(ISNUMBER(VALUE(E192)),E192,"")</f>
      </c>
      <c r="B192" s="100" t="str">
        <f>IF(ISNUMBER(VALUE(G192)),G192,"")</f>
        <v>38</v>
      </c>
      <c r="C192" s="100">
        <f>IF(ISNUMBER(VALUE(I192)),I192,"")</f>
      </c>
      <c r="D192" s="100" t="str">
        <f>CONCATENATE(F192,"    ",H192,"    ",J192)</f>
        <v>    Ostali rashodi    </v>
      </c>
      <c r="E192" s="101" t="s">
        <v>14</v>
      </c>
      <c r="F192" s="101" t="s">
        <v>14</v>
      </c>
      <c r="G192" s="101" t="s">
        <v>82</v>
      </c>
      <c r="H192" s="101" t="s">
        <v>83</v>
      </c>
      <c r="I192" s="282" t="s">
        <v>69</v>
      </c>
      <c r="J192" s="282" t="s">
        <v>14</v>
      </c>
      <c r="K192" s="283">
        <f>K193+K199+K196</f>
        <v>83239</v>
      </c>
      <c r="L192" s="283">
        <f>L193+L199+L196</f>
        <v>10141147</v>
      </c>
      <c r="M192" s="284">
        <v>9928263</v>
      </c>
      <c r="N192" s="284">
        <f>N193+N199</f>
        <v>70215.18</v>
      </c>
      <c r="O192" s="273">
        <f t="shared" si="9"/>
        <v>84.35370439337329</v>
      </c>
      <c r="P192" s="285">
        <f>N192/M192*100</f>
        <v>0.707225221571991</v>
      </c>
    </row>
    <row r="193" spans="1:16" ht="13.5">
      <c r="A193" s="102">
        <f>IF(ISNUMBER(VALUE(E193)),E193,"")</f>
      </c>
      <c r="B193" s="103">
        <f>IF(ISNUMBER(VALUE(G193)),G193,"")</f>
      </c>
      <c r="C193" s="124" t="str">
        <f>IF(ISNUMBER(VALUE(I193)),I193,"")</f>
        <v>11</v>
      </c>
      <c r="D193" s="124" t="str">
        <f>CONCATENATE(F193,"    ",H193,"    ",J193)</f>
        <v>        Opći prihodi i primici</v>
      </c>
      <c r="E193" s="104" t="s">
        <v>14</v>
      </c>
      <c r="F193" s="104" t="s">
        <v>14</v>
      </c>
      <c r="G193" s="104" t="s">
        <v>14</v>
      </c>
      <c r="H193" s="104" t="s">
        <v>14</v>
      </c>
      <c r="I193" s="104" t="s">
        <v>57</v>
      </c>
      <c r="J193" s="104" t="s">
        <v>58</v>
      </c>
      <c r="K193" s="200">
        <f>K194</f>
        <v>13766</v>
      </c>
      <c r="L193" s="200">
        <v>2026740</v>
      </c>
      <c r="M193" s="97">
        <v>1813856</v>
      </c>
      <c r="N193" s="97">
        <f>N194</f>
        <v>70215.18</v>
      </c>
      <c r="O193" s="286">
        <f t="shared" si="9"/>
        <v>510.0623274734853</v>
      </c>
      <c r="P193" s="221">
        <f>N193/M193*100</f>
        <v>3.871044890002293</v>
      </c>
    </row>
    <row r="194" spans="1:16" ht="13.5">
      <c r="A194" s="102"/>
      <c r="B194" s="122" t="s">
        <v>160</v>
      </c>
      <c r="C194" s="124"/>
      <c r="D194" s="121" t="s">
        <v>161</v>
      </c>
      <c r="E194" s="104"/>
      <c r="F194" s="104"/>
      <c r="G194" s="104"/>
      <c r="H194" s="104"/>
      <c r="I194" s="104"/>
      <c r="J194" s="104"/>
      <c r="K194" s="200">
        <f>K195</f>
        <v>13766</v>
      </c>
      <c r="L194" s="200"/>
      <c r="M194" s="97"/>
      <c r="N194" s="97">
        <f>N195</f>
        <v>70215.18</v>
      </c>
      <c r="O194" s="286">
        <f t="shared" si="9"/>
        <v>510.0623274734853</v>
      </c>
      <c r="P194" s="506" t="s">
        <v>265</v>
      </c>
    </row>
    <row r="195" spans="1:16" ht="13.5">
      <c r="A195" s="102"/>
      <c r="B195" s="123" t="s">
        <v>162</v>
      </c>
      <c r="C195" s="124"/>
      <c r="D195" s="121" t="s">
        <v>163</v>
      </c>
      <c r="E195" s="104"/>
      <c r="F195" s="104"/>
      <c r="G195" s="104"/>
      <c r="H195" s="104"/>
      <c r="I195" s="104"/>
      <c r="J195" s="104"/>
      <c r="K195" s="200">
        <v>13766</v>
      </c>
      <c r="L195" s="200"/>
      <c r="M195" s="97"/>
      <c r="N195" s="97">
        <v>70215.18</v>
      </c>
      <c r="O195" s="286">
        <f t="shared" si="9"/>
        <v>510.0623274734853</v>
      </c>
      <c r="P195" s="506" t="s">
        <v>265</v>
      </c>
    </row>
    <row r="196" spans="1:16" ht="13.5">
      <c r="A196" s="102">
        <f>IF(ISNUMBER(VALUE(E196)),E196,"")</f>
      </c>
      <c r="B196" s="103">
        <f>IF(ISNUMBER(VALUE(G196)),G196,"")</f>
      </c>
      <c r="C196" s="207">
        <v>43</v>
      </c>
      <c r="D196" s="124" t="s">
        <v>254</v>
      </c>
      <c r="E196" s="104" t="s">
        <v>14</v>
      </c>
      <c r="F196" s="104" t="s">
        <v>14</v>
      </c>
      <c r="G196" s="104" t="s">
        <v>14</v>
      </c>
      <c r="H196" s="104" t="s">
        <v>14</v>
      </c>
      <c r="I196" s="104" t="s">
        <v>59</v>
      </c>
      <c r="J196" s="104" t="s">
        <v>60</v>
      </c>
      <c r="K196" s="200">
        <f>K197</f>
        <v>69473</v>
      </c>
      <c r="L196" s="200"/>
      <c r="M196" s="97"/>
      <c r="N196" s="97">
        <f>N197</f>
        <v>0</v>
      </c>
      <c r="O196" s="286">
        <f t="shared" si="9"/>
        <v>0</v>
      </c>
      <c r="P196" s="506" t="s">
        <v>265</v>
      </c>
    </row>
    <row r="197" spans="1:16" ht="13.5">
      <c r="A197" s="102"/>
      <c r="B197" s="122" t="s">
        <v>160</v>
      </c>
      <c r="C197" s="124"/>
      <c r="D197" s="121" t="s">
        <v>161</v>
      </c>
      <c r="E197" s="104"/>
      <c r="F197" s="104"/>
      <c r="G197" s="104"/>
      <c r="H197" s="104"/>
      <c r="I197" s="104"/>
      <c r="J197" s="104"/>
      <c r="K197" s="200">
        <f>K198</f>
        <v>69473</v>
      </c>
      <c r="L197" s="200"/>
      <c r="M197" s="97"/>
      <c r="N197" s="97">
        <f>N198</f>
        <v>0</v>
      </c>
      <c r="O197" s="286">
        <f t="shared" si="9"/>
        <v>0</v>
      </c>
      <c r="P197" s="506" t="s">
        <v>265</v>
      </c>
    </row>
    <row r="198" spans="1:16" ht="13.5">
      <c r="A198" s="102"/>
      <c r="B198" s="123" t="s">
        <v>162</v>
      </c>
      <c r="C198" s="124"/>
      <c r="D198" s="121" t="s">
        <v>163</v>
      </c>
      <c r="E198" s="104"/>
      <c r="F198" s="104"/>
      <c r="G198" s="104"/>
      <c r="H198" s="104"/>
      <c r="I198" s="104"/>
      <c r="J198" s="104"/>
      <c r="K198" s="200">
        <v>69473</v>
      </c>
      <c r="L198" s="200"/>
      <c r="M198" s="97"/>
      <c r="N198" s="97">
        <v>0</v>
      </c>
      <c r="O198" s="286">
        <f t="shared" si="9"/>
        <v>0</v>
      </c>
      <c r="P198" s="506" t="s">
        <v>265</v>
      </c>
    </row>
    <row r="199" spans="1:16" ht="13.5">
      <c r="A199" s="102">
        <f>IF(ISNUMBER(VALUE(E199)),E199,"")</f>
      </c>
      <c r="B199" s="103">
        <f>IF(ISNUMBER(VALUE(G199)),G199,"")</f>
      </c>
      <c r="C199" s="124" t="str">
        <f>IF(ISNUMBER(VALUE(I199)),I199,"")</f>
        <v>58</v>
      </c>
      <c r="D199" s="124" t="str">
        <f>CONCATENATE(F199,"    ",H199,"    ",J199)</f>
        <v>        Instrumenti EU nove generacije</v>
      </c>
      <c r="E199" s="104" t="s">
        <v>14</v>
      </c>
      <c r="F199" s="104" t="s">
        <v>14</v>
      </c>
      <c r="G199" s="104" t="s">
        <v>14</v>
      </c>
      <c r="H199" s="104" t="s">
        <v>14</v>
      </c>
      <c r="I199" s="104" t="s">
        <v>54</v>
      </c>
      <c r="J199" s="104" t="s">
        <v>55</v>
      </c>
      <c r="K199" s="200">
        <f>K200</f>
        <v>0</v>
      </c>
      <c r="L199" s="200">
        <v>8114407</v>
      </c>
      <c r="M199" s="97">
        <v>8114407</v>
      </c>
      <c r="N199" s="97">
        <f>N200</f>
        <v>0</v>
      </c>
      <c r="O199" s="500" t="s">
        <v>265</v>
      </c>
      <c r="P199" s="504">
        <f>N199/M199*100</f>
        <v>0</v>
      </c>
    </row>
    <row r="200" spans="1:16" ht="13.5">
      <c r="A200" s="102"/>
      <c r="B200" s="122" t="s">
        <v>160</v>
      </c>
      <c r="C200" s="124"/>
      <c r="D200" s="121" t="s">
        <v>161</v>
      </c>
      <c r="E200" s="104"/>
      <c r="F200" s="104"/>
      <c r="G200" s="104"/>
      <c r="H200" s="104"/>
      <c r="I200" s="104"/>
      <c r="J200" s="104"/>
      <c r="K200" s="200">
        <f>K201</f>
        <v>0</v>
      </c>
      <c r="L200" s="200"/>
      <c r="M200" s="97"/>
      <c r="N200" s="97">
        <f>N201</f>
        <v>0</v>
      </c>
      <c r="O200" s="500" t="s">
        <v>265</v>
      </c>
      <c r="P200" s="506" t="s">
        <v>265</v>
      </c>
    </row>
    <row r="201" spans="1:16" ht="13.5">
      <c r="A201" s="102"/>
      <c r="B201" s="123" t="s">
        <v>162</v>
      </c>
      <c r="C201" s="124"/>
      <c r="D201" s="121" t="s">
        <v>163</v>
      </c>
      <c r="E201" s="104"/>
      <c r="F201" s="104"/>
      <c r="G201" s="104"/>
      <c r="H201" s="104"/>
      <c r="I201" s="104"/>
      <c r="J201" s="104"/>
      <c r="K201" s="200"/>
      <c r="L201" s="200"/>
      <c r="M201" s="97"/>
      <c r="N201" s="97">
        <v>0</v>
      </c>
      <c r="O201" s="500" t="s">
        <v>265</v>
      </c>
      <c r="P201" s="506" t="s">
        <v>265</v>
      </c>
    </row>
    <row r="202" spans="1:16" ht="12.75">
      <c r="A202" s="99" t="str">
        <f>IF(ISNUMBER(VALUE(E202)),E202,"")</f>
        <v>4</v>
      </c>
      <c r="B202" s="100">
        <f>IF(ISNUMBER(VALUE(G202)),G202,"")</f>
      </c>
      <c r="C202" s="100">
        <f>IF(ISNUMBER(VALUE(I202)),I202,"")</f>
      </c>
      <c r="D202" s="100" t="str">
        <f>CONCATENATE(F202,"    ",H202,"    ",J202)</f>
        <v>Rashodi za nabavu nefinancijske imovine        </v>
      </c>
      <c r="E202" s="101" t="s">
        <v>84</v>
      </c>
      <c r="F202" s="101" t="s">
        <v>85</v>
      </c>
      <c r="G202" s="282" t="s">
        <v>69</v>
      </c>
      <c r="H202" s="282" t="s">
        <v>14</v>
      </c>
      <c r="I202" s="282" t="s">
        <v>14</v>
      </c>
      <c r="J202" s="282" t="s">
        <v>14</v>
      </c>
      <c r="K202" s="283">
        <f>K203+K207</f>
        <v>20309.767336916848</v>
      </c>
      <c r="L202" s="283">
        <f>L203+L207</f>
        <v>319862</v>
      </c>
      <c r="M202" s="284">
        <v>320203</v>
      </c>
      <c r="N202" s="284">
        <f>N203+N207</f>
        <v>0</v>
      </c>
      <c r="O202" s="503">
        <f>N202/K202*100</f>
        <v>0</v>
      </c>
      <c r="P202" s="505">
        <f>N202/M202*100</f>
        <v>0</v>
      </c>
    </row>
    <row r="203" spans="1:16" ht="12.75">
      <c r="A203" s="99">
        <f>IF(ISNUMBER(VALUE(E203)),E203,"")</f>
      </c>
      <c r="B203" s="100" t="str">
        <f>IF(ISNUMBER(VALUE(G203)),G203,"")</f>
        <v>41</v>
      </c>
      <c r="C203" s="100">
        <f>IF(ISNUMBER(VALUE(I203)),I203,"")</f>
      </c>
      <c r="D203" s="100" t="str">
        <f>CONCATENATE(F203,"    ",H203,"    ",J203)</f>
        <v>    Rashodi za nabavu neproizvedene dugotrajne imovine    </v>
      </c>
      <c r="E203" s="101" t="s">
        <v>14</v>
      </c>
      <c r="F203" s="101" t="s">
        <v>14</v>
      </c>
      <c r="G203" s="101" t="s">
        <v>86</v>
      </c>
      <c r="H203" s="101" t="s">
        <v>87</v>
      </c>
      <c r="I203" s="282" t="s">
        <v>69</v>
      </c>
      <c r="J203" s="282" t="s">
        <v>14</v>
      </c>
      <c r="K203" s="283">
        <f>K205</f>
        <v>0</v>
      </c>
      <c r="L203" s="283">
        <v>1327</v>
      </c>
      <c r="M203" s="284">
        <v>1327</v>
      </c>
      <c r="N203" s="284">
        <f>N205</f>
        <v>0</v>
      </c>
      <c r="O203" s="503" t="s">
        <v>265</v>
      </c>
      <c r="P203" s="505">
        <f>N203/M203*100</f>
        <v>0</v>
      </c>
    </row>
    <row r="204" spans="1:16" ht="13.5">
      <c r="A204" s="102">
        <f>IF(ISNUMBER(VALUE(E204)),E204,"")</f>
      </c>
      <c r="B204" s="103">
        <f>IF(ISNUMBER(VALUE(G204)),G204,"")</f>
      </c>
      <c r="C204" s="124" t="str">
        <f>IF(ISNUMBER(VALUE(I204)),I204,"")</f>
        <v>11</v>
      </c>
      <c r="D204" s="124" t="str">
        <f>CONCATENATE(F204,"    ",H204,"    ",J204)</f>
        <v>        Opći prihodi i primici</v>
      </c>
      <c r="E204" s="104" t="s">
        <v>14</v>
      </c>
      <c r="F204" s="104" t="s">
        <v>14</v>
      </c>
      <c r="G204" s="104" t="s">
        <v>14</v>
      </c>
      <c r="H204" s="104" t="s">
        <v>14</v>
      </c>
      <c r="I204" s="104" t="s">
        <v>57</v>
      </c>
      <c r="J204" s="104" t="s">
        <v>58</v>
      </c>
      <c r="K204" s="200">
        <f>K205</f>
        <v>0</v>
      </c>
      <c r="L204" s="200">
        <v>1327</v>
      </c>
      <c r="M204" s="97">
        <v>1327</v>
      </c>
      <c r="N204" s="97">
        <f>N205</f>
        <v>0</v>
      </c>
      <c r="O204" s="503" t="s">
        <v>265</v>
      </c>
      <c r="P204" s="504">
        <f>N204/M204*100</f>
        <v>0</v>
      </c>
    </row>
    <row r="205" spans="1:16" ht="13.5">
      <c r="A205" s="102"/>
      <c r="B205" s="122" t="s">
        <v>233</v>
      </c>
      <c r="C205" s="124"/>
      <c r="D205" s="287" t="s">
        <v>234</v>
      </c>
      <c r="E205" s="104"/>
      <c r="F205" s="104"/>
      <c r="G205" s="104"/>
      <c r="H205" s="104"/>
      <c r="I205" s="104"/>
      <c r="J205" s="104"/>
      <c r="K205" s="200">
        <f>K206</f>
        <v>0</v>
      </c>
      <c r="L205" s="200"/>
      <c r="M205" s="97"/>
      <c r="N205" s="97">
        <f>N206</f>
        <v>0</v>
      </c>
      <c r="O205" s="503" t="s">
        <v>265</v>
      </c>
      <c r="P205" s="506" t="s">
        <v>265</v>
      </c>
    </row>
    <row r="206" spans="1:16" ht="13.5">
      <c r="A206" s="102"/>
      <c r="B206" s="123" t="s">
        <v>232</v>
      </c>
      <c r="C206" s="124"/>
      <c r="D206" s="287" t="s">
        <v>235</v>
      </c>
      <c r="E206" s="104"/>
      <c r="F206" s="104"/>
      <c r="G206" s="104"/>
      <c r="H206" s="104"/>
      <c r="I206" s="104"/>
      <c r="J206" s="104"/>
      <c r="K206" s="200"/>
      <c r="L206" s="200"/>
      <c r="M206" s="97"/>
      <c r="N206" s="97">
        <v>0</v>
      </c>
      <c r="O206" s="503" t="s">
        <v>265</v>
      </c>
      <c r="P206" s="506" t="s">
        <v>265</v>
      </c>
    </row>
    <row r="207" spans="1:16" ht="12.75">
      <c r="A207" s="99">
        <f>IF(ISNUMBER(VALUE(E207)),E207,"")</f>
      </c>
      <c r="B207" s="100" t="str">
        <f>IF(ISNUMBER(VALUE(G207)),G207,"")</f>
        <v>42</v>
      </c>
      <c r="C207" s="100">
        <f>IF(ISNUMBER(VALUE(I207)),I207,"")</f>
      </c>
      <c r="D207" s="100" t="str">
        <f>CONCATENATE(F207,"    ",H207,"    ",J207)</f>
        <v>    Rashodi za nabavu proizvedene dugotrajne imovine    </v>
      </c>
      <c r="E207" s="101" t="s">
        <v>14</v>
      </c>
      <c r="F207" s="101" t="s">
        <v>14</v>
      </c>
      <c r="G207" s="101" t="s">
        <v>88</v>
      </c>
      <c r="H207" s="101" t="s">
        <v>89</v>
      </c>
      <c r="I207" s="282" t="s">
        <v>69</v>
      </c>
      <c r="J207" s="282" t="s">
        <v>14</v>
      </c>
      <c r="K207" s="283">
        <f>K208</f>
        <v>20309.767336916848</v>
      </c>
      <c r="L207" s="283">
        <v>318535</v>
      </c>
      <c r="M207" s="284">
        <v>318876</v>
      </c>
      <c r="N207" s="284">
        <f>N209</f>
        <v>0</v>
      </c>
      <c r="O207" s="500">
        <f aca="true" t="shared" si="10" ref="O207:O212">N207/K207*100</f>
        <v>0</v>
      </c>
      <c r="P207" s="505">
        <f>N207/M207*100</f>
        <v>0</v>
      </c>
    </row>
    <row r="208" spans="1:16" ht="13.5">
      <c r="A208" s="102">
        <f>IF(ISNUMBER(VALUE(E208)),E208,"")</f>
      </c>
      <c r="B208" s="103">
        <f>IF(ISNUMBER(VALUE(G208)),G208,"")</f>
      </c>
      <c r="C208" s="124" t="str">
        <f>IF(ISNUMBER(VALUE(I208)),I208,"")</f>
        <v>11</v>
      </c>
      <c r="D208" s="124" t="str">
        <f>CONCATENATE(F208,"    ",H208,"    ",J208)</f>
        <v>        Opći prihodi i primici</v>
      </c>
      <c r="E208" s="104" t="s">
        <v>14</v>
      </c>
      <c r="F208" s="104" t="s">
        <v>14</v>
      </c>
      <c r="G208" s="104" t="s">
        <v>14</v>
      </c>
      <c r="H208" s="104" t="s">
        <v>14</v>
      </c>
      <c r="I208" s="104" t="s">
        <v>57</v>
      </c>
      <c r="J208" s="104" t="s">
        <v>58</v>
      </c>
      <c r="K208" s="200">
        <f>K209+K211</f>
        <v>20309.767336916848</v>
      </c>
      <c r="L208" s="200">
        <v>318535</v>
      </c>
      <c r="M208" s="97">
        <v>318876</v>
      </c>
      <c r="N208" s="97">
        <f>N209</f>
        <v>0</v>
      </c>
      <c r="O208" s="500">
        <f t="shared" si="10"/>
        <v>0</v>
      </c>
      <c r="P208" s="504">
        <f>N208/M208*100</f>
        <v>0</v>
      </c>
    </row>
    <row r="209" spans="1:16" ht="13.5">
      <c r="A209" s="102"/>
      <c r="B209" s="122">
        <v>422</v>
      </c>
      <c r="C209" s="124"/>
      <c r="D209" s="121" t="s">
        <v>237</v>
      </c>
      <c r="E209" s="104"/>
      <c r="F209" s="104"/>
      <c r="G209" s="104"/>
      <c r="H209" s="104"/>
      <c r="I209" s="104"/>
      <c r="J209" s="104"/>
      <c r="K209" s="200">
        <f>K210</f>
        <v>13673.767336916848</v>
      </c>
      <c r="L209" s="200"/>
      <c r="M209" s="97"/>
      <c r="N209" s="97">
        <f>N210+N212</f>
        <v>0</v>
      </c>
      <c r="O209" s="500">
        <f t="shared" si="10"/>
        <v>0</v>
      </c>
      <c r="P209" s="504" t="s">
        <v>265</v>
      </c>
    </row>
    <row r="210" spans="1:16" ht="12.75">
      <c r="A210" s="288"/>
      <c r="B210" s="205" t="s">
        <v>236</v>
      </c>
      <c r="C210" s="289"/>
      <c r="D210" s="289" t="s">
        <v>238</v>
      </c>
      <c r="E210" s="241"/>
      <c r="F210" s="290"/>
      <c r="G210" s="290"/>
      <c r="H210" s="290"/>
      <c r="I210" s="290"/>
      <c r="J210" s="290"/>
      <c r="K210" s="291">
        <v>13673.767336916848</v>
      </c>
      <c r="L210" s="291"/>
      <c r="M210" s="241"/>
      <c r="N210" s="241">
        <v>0</v>
      </c>
      <c r="O210" s="500">
        <f t="shared" si="10"/>
        <v>0</v>
      </c>
      <c r="P210" s="506" t="s">
        <v>265</v>
      </c>
    </row>
    <row r="211" spans="1:16" ht="12.75">
      <c r="A211" s="288"/>
      <c r="B211" s="206" t="s">
        <v>246</v>
      </c>
      <c r="C211" s="241"/>
      <c r="D211" s="289" t="s">
        <v>247</v>
      </c>
      <c r="E211" s="241"/>
      <c r="F211" s="290"/>
      <c r="G211" s="290"/>
      <c r="H211" s="290"/>
      <c r="I211" s="290"/>
      <c r="J211" s="290"/>
      <c r="K211" s="291">
        <v>6636</v>
      </c>
      <c r="L211" s="291"/>
      <c r="M211" s="241"/>
      <c r="N211" s="241">
        <v>0</v>
      </c>
      <c r="O211" s="500">
        <f t="shared" si="10"/>
        <v>0</v>
      </c>
      <c r="P211" s="506" t="s">
        <v>265</v>
      </c>
    </row>
    <row r="212" spans="1:16" ht="12.75">
      <c r="A212" s="292"/>
      <c r="B212" s="293" t="s">
        <v>248</v>
      </c>
      <c r="C212" s="294"/>
      <c r="D212" s="295" t="s">
        <v>249</v>
      </c>
      <c r="E212" s="294"/>
      <c r="F212" s="296"/>
      <c r="G212" s="296"/>
      <c r="H212" s="296"/>
      <c r="I212" s="296"/>
      <c r="J212" s="296"/>
      <c r="K212" s="297">
        <v>6636.140420731303</v>
      </c>
      <c r="L212" s="297"/>
      <c r="M212" s="294"/>
      <c r="N212" s="294">
        <v>0</v>
      </c>
      <c r="O212" s="507">
        <f t="shared" si="10"/>
        <v>0</v>
      </c>
      <c r="P212" s="508" t="s">
        <v>265</v>
      </c>
    </row>
    <row r="213" spans="1:16" ht="12.75">
      <c r="A213" s="50"/>
      <c r="B213" s="201"/>
      <c r="C213" s="50"/>
      <c r="D213" s="50"/>
      <c r="E213" s="50"/>
      <c r="F213" s="202"/>
      <c r="G213" s="202"/>
      <c r="H213" s="202"/>
      <c r="I213" s="202"/>
      <c r="J213" s="202"/>
      <c r="K213" s="203"/>
      <c r="L213" s="202"/>
      <c r="M213" s="50"/>
      <c r="N213" s="50"/>
      <c r="O213" s="204"/>
      <c r="P213" s="50"/>
    </row>
  </sheetData>
  <sheetProtection password="CC4B" sheet="1"/>
  <mergeCells count="3">
    <mergeCell ref="A1:P1"/>
    <mergeCell ref="A3:P3"/>
    <mergeCell ref="A35:P35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scale="71" r:id="rId2"/>
  <headerFooter alignWithMargins="0">
    <oddFooter>&amp;LVrijeme  izvođenja upita: &amp;D. &amp;T&amp;R&amp;P/&amp;N</oddFooter>
  </headerFooter>
  <rowBreaks count="2" manualBreakCount="2">
    <brk id="34" max="15" man="1"/>
    <brk id="15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0"/>
  <sheetViews>
    <sheetView zoomScale="90" zoomScaleNormal="90" zoomScalePageLayoutView="0" workbookViewId="0" topLeftCell="A1">
      <selection activeCell="A1" sqref="A1:H1"/>
    </sheetView>
  </sheetViews>
  <sheetFormatPr defaultColWidth="24" defaultRowHeight="11.25"/>
  <cols>
    <col min="1" max="1" width="24" style="30" customWidth="1"/>
    <col min="2" max="2" width="81.66015625" style="30" customWidth="1"/>
    <col min="3" max="4" width="20.83203125" style="30" customWidth="1"/>
    <col min="5" max="6" width="20.83203125" style="41" customWidth="1"/>
    <col min="7" max="7" width="13.16015625" style="41" customWidth="1"/>
    <col min="8" max="8" width="13.16015625" style="29" customWidth="1"/>
    <col min="9" max="9" width="20.16015625" style="29" customWidth="1"/>
    <col min="10" max="10" width="12.5" style="30" customWidth="1"/>
    <col min="11" max="11" width="20.16015625" style="29" customWidth="1"/>
    <col min="12" max="12" width="12.5" style="30" customWidth="1"/>
    <col min="13" max="16384" width="24" style="30" customWidth="1"/>
  </cols>
  <sheetData>
    <row r="1" spans="1:8" ht="15">
      <c r="A1" s="518" t="s">
        <v>90</v>
      </c>
      <c r="B1" s="518"/>
      <c r="C1" s="518"/>
      <c r="D1" s="518"/>
      <c r="E1" s="518"/>
      <c r="F1" s="518"/>
      <c r="G1" s="518"/>
      <c r="H1" s="518"/>
    </row>
    <row r="2" spans="1:8" ht="15">
      <c r="A2" s="31"/>
      <c r="B2" s="32"/>
      <c r="C2" s="32"/>
      <c r="D2" s="32"/>
      <c r="E2" s="33"/>
      <c r="F2" s="33"/>
      <c r="G2" s="33"/>
      <c r="H2" s="15"/>
    </row>
    <row r="3" spans="1:8" ht="52.5" customHeight="1">
      <c r="A3" s="519" t="s">
        <v>91</v>
      </c>
      <c r="B3" s="520"/>
      <c r="C3" s="74" t="s">
        <v>244</v>
      </c>
      <c r="D3" s="142" t="s">
        <v>245</v>
      </c>
      <c r="E3" s="142" t="s">
        <v>153</v>
      </c>
      <c r="F3" s="74" t="s">
        <v>154</v>
      </c>
      <c r="G3" s="74" t="s">
        <v>260</v>
      </c>
      <c r="H3" s="74" t="s">
        <v>259</v>
      </c>
    </row>
    <row r="4" spans="1:8" ht="15">
      <c r="A4" s="521">
        <v>1</v>
      </c>
      <c r="B4" s="522"/>
      <c r="C4" s="223">
        <v>2</v>
      </c>
      <c r="D4" s="223">
        <v>3</v>
      </c>
      <c r="E4" s="224">
        <v>4</v>
      </c>
      <c r="F4" s="224">
        <v>5</v>
      </c>
      <c r="G4" s="224" t="s">
        <v>257</v>
      </c>
      <c r="H4" s="225" t="s">
        <v>258</v>
      </c>
    </row>
    <row r="5" spans="1:22" s="34" customFormat="1" ht="14.25">
      <c r="A5" s="105"/>
      <c r="B5" s="106" t="s">
        <v>6</v>
      </c>
      <c r="C5" s="326">
        <f>C9+C12+C14</f>
        <v>14549728.62578804</v>
      </c>
      <c r="D5" s="327">
        <f>D9+D12+D14</f>
        <v>35126377</v>
      </c>
      <c r="E5" s="327">
        <v>35488973</v>
      </c>
      <c r="F5" s="327">
        <f>F9+F12+F14</f>
        <v>11961797.61</v>
      </c>
      <c r="G5" s="334">
        <f>F5/C5*100</f>
        <v>82.21320079330432</v>
      </c>
      <c r="H5" s="341">
        <f>F5/E5*100</f>
        <v>33.70567418223119</v>
      </c>
      <c r="I5" s="24"/>
      <c r="J5" s="25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37" customFormat="1" ht="15" hidden="1">
      <c r="A6" s="107" t="s">
        <v>14</v>
      </c>
      <c r="B6" s="108" t="s">
        <v>14</v>
      </c>
      <c r="C6" s="192"/>
      <c r="D6" s="195"/>
      <c r="E6" s="328"/>
      <c r="F6" s="328"/>
      <c r="G6" s="335"/>
      <c r="H6" s="342"/>
      <c r="I6" s="35"/>
      <c r="J6" s="36"/>
      <c r="K6" s="35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37" customFormat="1" ht="54.75" customHeight="1" hidden="1">
      <c r="A7" s="107" t="s">
        <v>92</v>
      </c>
      <c r="B7" s="108" t="s">
        <v>14</v>
      </c>
      <c r="C7" s="192"/>
      <c r="D7" s="195"/>
      <c r="E7" s="329"/>
      <c r="F7" s="329"/>
      <c r="G7" s="336"/>
      <c r="H7" s="343"/>
      <c r="I7" s="35"/>
      <c r="J7" s="36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37" customFormat="1" ht="15" hidden="1">
      <c r="A8" s="109" t="s">
        <v>66</v>
      </c>
      <c r="B8" s="110" t="s">
        <v>14</v>
      </c>
      <c r="C8" s="193"/>
      <c r="D8" s="196"/>
      <c r="E8" s="330"/>
      <c r="F8" s="330"/>
      <c r="G8" s="337"/>
      <c r="H8" s="344"/>
      <c r="I8" s="38"/>
      <c r="J8" s="39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40" customFormat="1" ht="14.25">
      <c r="A9" s="111" t="s">
        <v>93</v>
      </c>
      <c r="B9" s="112" t="s">
        <v>58</v>
      </c>
      <c r="C9" s="226">
        <f>C10+C11</f>
        <v>3099446.6257880414</v>
      </c>
      <c r="D9" s="197">
        <f>D10+D11</f>
        <v>25120552</v>
      </c>
      <c r="E9" s="331">
        <v>25472573</v>
      </c>
      <c r="F9" s="331">
        <f>F10+F11</f>
        <v>11211140.23</v>
      </c>
      <c r="G9" s="338">
        <f aca="true" t="shared" si="0" ref="G9:G18">F9/C9*100</f>
        <v>361.71425365808784</v>
      </c>
      <c r="H9" s="345">
        <f aca="true" t="shared" si="1" ref="H9:H18">F9/E9*100</f>
        <v>44.01259436963828</v>
      </c>
      <c r="I9" s="38"/>
      <c r="J9" s="39"/>
      <c r="K9" s="35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5">
      <c r="A10" s="113" t="s">
        <v>57</v>
      </c>
      <c r="B10" s="114" t="s">
        <v>58</v>
      </c>
      <c r="C10" s="227">
        <v>2838744.6257880414</v>
      </c>
      <c r="D10" s="198">
        <v>24707063</v>
      </c>
      <c r="E10" s="332">
        <v>25050201</v>
      </c>
      <c r="F10" s="332">
        <v>11076712.96</v>
      </c>
      <c r="G10" s="339">
        <f t="shared" si="0"/>
        <v>390.19758450181416</v>
      </c>
      <c r="H10" s="346">
        <f t="shared" si="1"/>
        <v>44.21806020638318</v>
      </c>
      <c r="I10" s="26"/>
      <c r="J10" s="21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5">
      <c r="A11" s="113" t="s">
        <v>59</v>
      </c>
      <c r="B11" s="114" t="s">
        <v>60</v>
      </c>
      <c r="C11" s="227">
        <v>260702</v>
      </c>
      <c r="D11" s="198">
        <v>413489</v>
      </c>
      <c r="E11" s="332">
        <v>422372</v>
      </c>
      <c r="F11" s="332">
        <v>134427.27</v>
      </c>
      <c r="G11" s="339">
        <f t="shared" si="0"/>
        <v>51.563574502688894</v>
      </c>
      <c r="H11" s="346">
        <f t="shared" si="1"/>
        <v>31.82674751167217</v>
      </c>
      <c r="I11" s="26"/>
      <c r="J11" s="21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5">
      <c r="A12" s="111" t="s">
        <v>84</v>
      </c>
      <c r="B12" s="112" t="s">
        <v>94</v>
      </c>
      <c r="C12" s="226">
        <f>C13</f>
        <v>9866759</v>
      </c>
      <c r="D12" s="197">
        <f>D13</f>
        <v>3888</v>
      </c>
      <c r="E12" s="331">
        <v>10942</v>
      </c>
      <c r="F12" s="331">
        <f>F13</f>
        <v>3752.67</v>
      </c>
      <c r="G12" s="338">
        <f t="shared" si="0"/>
        <v>0.03803346164632176</v>
      </c>
      <c r="H12" s="345">
        <f t="shared" si="1"/>
        <v>34.29601535368306</v>
      </c>
      <c r="I12" s="23"/>
      <c r="J12" s="20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5">
      <c r="A13" s="113" t="s">
        <v>74</v>
      </c>
      <c r="B13" s="114" t="s">
        <v>75</v>
      </c>
      <c r="C13" s="227">
        <v>9866759</v>
      </c>
      <c r="D13" s="198">
        <v>3888</v>
      </c>
      <c r="E13" s="332">
        <v>10942</v>
      </c>
      <c r="F13" s="332">
        <v>3752.67</v>
      </c>
      <c r="G13" s="339">
        <f t="shared" si="0"/>
        <v>0.03803346164632176</v>
      </c>
      <c r="H13" s="347">
        <f t="shared" si="1"/>
        <v>34.29601535368306</v>
      </c>
      <c r="I13" s="26"/>
      <c r="J13" s="21"/>
      <c r="K13" s="2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5">
      <c r="A14" s="111" t="s">
        <v>95</v>
      </c>
      <c r="B14" s="112" t="s">
        <v>96</v>
      </c>
      <c r="C14" s="226">
        <f>C15+C16+C17+C18+C19</f>
        <v>1583523</v>
      </c>
      <c r="D14" s="197">
        <f>D15+D16+D17+D18+D19</f>
        <v>10001937</v>
      </c>
      <c r="E14" s="331">
        <v>10005458</v>
      </c>
      <c r="F14" s="331">
        <f>F15+F16+F17+F18+F19</f>
        <v>746904.71</v>
      </c>
      <c r="G14" s="338">
        <f t="shared" si="0"/>
        <v>47.167278909115936</v>
      </c>
      <c r="H14" s="345">
        <f t="shared" si="1"/>
        <v>7.464972717890575</v>
      </c>
      <c r="I14" s="23"/>
      <c r="J14" s="20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5">
      <c r="A15" s="113" t="s">
        <v>48</v>
      </c>
      <c r="B15" s="114" t="s">
        <v>49</v>
      </c>
      <c r="C15" s="227">
        <v>4317</v>
      </c>
      <c r="D15" s="198">
        <v>50090</v>
      </c>
      <c r="E15" s="332">
        <v>51108</v>
      </c>
      <c r="F15" s="332">
        <v>2824.44</v>
      </c>
      <c r="G15" s="339">
        <f t="shared" si="0"/>
        <v>65.42599027102153</v>
      </c>
      <c r="H15" s="347">
        <f t="shared" si="1"/>
        <v>5.526414651326602</v>
      </c>
      <c r="I15" s="26"/>
      <c r="J15" s="21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5">
      <c r="A16" s="113">
        <v>52</v>
      </c>
      <c r="B16" s="119" t="s">
        <v>253</v>
      </c>
      <c r="C16" s="227">
        <v>101901</v>
      </c>
      <c r="D16" s="198">
        <v>0</v>
      </c>
      <c r="E16" s="332">
        <v>0</v>
      </c>
      <c r="F16" s="332">
        <v>0</v>
      </c>
      <c r="G16" s="339">
        <f>F16/C16*100</f>
        <v>0</v>
      </c>
      <c r="H16" s="347" t="s">
        <v>265</v>
      </c>
      <c r="I16" s="26"/>
      <c r="J16" s="21"/>
      <c r="K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5">
      <c r="A17" s="113" t="s">
        <v>50</v>
      </c>
      <c r="B17" s="114" t="s">
        <v>51</v>
      </c>
      <c r="C17" s="227">
        <v>0</v>
      </c>
      <c r="D17" s="198">
        <v>560560</v>
      </c>
      <c r="E17" s="332">
        <v>560560</v>
      </c>
      <c r="F17" s="332">
        <v>0</v>
      </c>
      <c r="G17" s="339" t="s">
        <v>265</v>
      </c>
      <c r="H17" s="347">
        <f t="shared" si="1"/>
        <v>0</v>
      </c>
      <c r="I17" s="26"/>
      <c r="J17" s="21"/>
      <c r="K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5">
      <c r="A18" s="113" t="s">
        <v>52</v>
      </c>
      <c r="B18" s="114" t="s">
        <v>53</v>
      </c>
      <c r="C18" s="227">
        <v>1477305</v>
      </c>
      <c r="D18" s="198">
        <v>1276880</v>
      </c>
      <c r="E18" s="332">
        <v>1279383</v>
      </c>
      <c r="F18" s="332">
        <v>744080.27</v>
      </c>
      <c r="G18" s="339">
        <f t="shared" si="0"/>
        <v>50.36741025042222</v>
      </c>
      <c r="H18" s="347">
        <f t="shared" si="1"/>
        <v>58.15930569657405</v>
      </c>
      <c r="I18" s="26"/>
      <c r="J18" s="21"/>
      <c r="K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5">
      <c r="A19" s="115" t="s">
        <v>54</v>
      </c>
      <c r="B19" s="116" t="s">
        <v>55</v>
      </c>
      <c r="C19" s="228">
        <v>0</v>
      </c>
      <c r="D19" s="199">
        <v>8114407</v>
      </c>
      <c r="E19" s="333">
        <v>8114407</v>
      </c>
      <c r="F19" s="333">
        <v>0</v>
      </c>
      <c r="G19" s="340"/>
      <c r="H19" s="348">
        <f>F19/E19*100</f>
        <v>0</v>
      </c>
      <c r="I19" s="26"/>
      <c r="J19" s="21"/>
      <c r="K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ht="15">
      <c r="C20" s="194"/>
    </row>
  </sheetData>
  <sheetProtection password="CC4B" sheet="1"/>
  <mergeCells count="3">
    <mergeCell ref="A1:H1"/>
    <mergeCell ref="A3:B3"/>
    <mergeCell ref="A4:B4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76" r:id="rId2"/>
  <headerFooter alignWithMargins="0">
    <oddFooter>&amp;C&amp;D.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V12"/>
  <sheetViews>
    <sheetView zoomScale="90" zoomScaleNormal="90" zoomScalePageLayoutView="0" workbookViewId="0" topLeftCell="A1">
      <selection activeCell="A1" sqref="A1:H1"/>
    </sheetView>
  </sheetViews>
  <sheetFormatPr defaultColWidth="24" defaultRowHeight="11.25"/>
  <cols>
    <col min="1" max="1" width="21.16015625" style="161" customWidth="1"/>
    <col min="2" max="2" width="88.33203125" style="145" customWidth="1"/>
    <col min="3" max="4" width="20.83203125" style="145" customWidth="1"/>
    <col min="5" max="6" width="20.83203125" style="146" customWidth="1"/>
    <col min="7" max="8" width="13.16015625" style="146" customWidth="1"/>
    <col min="9" max="9" width="20.16015625" style="146" customWidth="1"/>
    <col min="10" max="10" width="12.5" style="145" customWidth="1"/>
    <col min="11" max="11" width="20.16015625" style="146" customWidth="1"/>
    <col min="12" max="12" width="12.5" style="145" customWidth="1"/>
    <col min="13" max="16384" width="24" style="145" customWidth="1"/>
  </cols>
  <sheetData>
    <row r="1" spans="1:8" ht="15.75">
      <c r="A1" s="523" t="s">
        <v>97</v>
      </c>
      <c r="B1" s="523"/>
      <c r="C1" s="523"/>
      <c r="D1" s="523"/>
      <c r="E1" s="523"/>
      <c r="F1" s="523"/>
      <c r="G1" s="523"/>
      <c r="H1" s="523"/>
    </row>
    <row r="2" spans="1:8" ht="15">
      <c r="A2" s="13"/>
      <c r="B2" s="14"/>
      <c r="C2" s="14"/>
      <c r="D2" s="14"/>
      <c r="E2" s="172"/>
      <c r="F2" s="173"/>
      <c r="G2" s="173"/>
      <c r="H2" s="15"/>
    </row>
    <row r="3" spans="1:8" ht="42.75">
      <c r="A3" s="524" t="s">
        <v>91</v>
      </c>
      <c r="B3" s="525"/>
      <c r="C3" s="74" t="s">
        <v>244</v>
      </c>
      <c r="D3" s="164" t="s">
        <v>245</v>
      </c>
      <c r="E3" s="164" t="s">
        <v>153</v>
      </c>
      <c r="F3" s="74" t="s">
        <v>154</v>
      </c>
      <c r="G3" s="74" t="s">
        <v>260</v>
      </c>
      <c r="H3" s="74" t="s">
        <v>259</v>
      </c>
    </row>
    <row r="4" spans="1:8" ht="15">
      <c r="A4" s="521">
        <v>1</v>
      </c>
      <c r="B4" s="522"/>
      <c r="C4" s="222">
        <v>2</v>
      </c>
      <c r="D4" s="222">
        <v>3</v>
      </c>
      <c r="E4" s="425">
        <v>4</v>
      </c>
      <c r="F4" s="425">
        <v>5</v>
      </c>
      <c r="G4" s="425" t="s">
        <v>257</v>
      </c>
      <c r="H4" s="426" t="s">
        <v>258</v>
      </c>
    </row>
    <row r="5" spans="1:10" ht="14.25">
      <c r="A5" s="174"/>
      <c r="B5" s="175" t="s">
        <v>6</v>
      </c>
      <c r="C5" s="176">
        <f>C9</f>
        <v>14549729</v>
      </c>
      <c r="D5" s="176">
        <f>D9</f>
        <v>35126377</v>
      </c>
      <c r="E5" s="349">
        <v>35488973</v>
      </c>
      <c r="F5" s="349">
        <f>F9</f>
        <v>11961797.61</v>
      </c>
      <c r="G5" s="355">
        <f>F5/C5*100</f>
        <v>82.21319867882076</v>
      </c>
      <c r="H5" s="356">
        <f>F5/E5*100</f>
        <v>33.70567418223119</v>
      </c>
      <c r="I5" s="147"/>
      <c r="J5" s="148"/>
    </row>
    <row r="6" spans="1:20" ht="54.75" customHeight="1" hidden="1">
      <c r="A6" s="177" t="s">
        <v>14</v>
      </c>
      <c r="B6" s="178" t="s">
        <v>14</v>
      </c>
      <c r="C6" s="179"/>
      <c r="D6" s="179"/>
      <c r="E6" s="350"/>
      <c r="F6" s="350"/>
      <c r="G6" s="357"/>
      <c r="H6" s="358"/>
      <c r="I6" s="149"/>
      <c r="J6" s="150"/>
      <c r="K6" s="151"/>
      <c r="L6" s="152"/>
      <c r="M6" s="152"/>
      <c r="N6" s="152"/>
      <c r="O6" s="152"/>
      <c r="P6" s="152"/>
      <c r="Q6" s="152"/>
      <c r="R6" s="152"/>
      <c r="S6" s="152"/>
      <c r="T6" s="152"/>
    </row>
    <row r="7" spans="1:22" ht="14.25" hidden="1">
      <c r="A7" s="180" t="s">
        <v>98</v>
      </c>
      <c r="B7" s="181" t="s">
        <v>14</v>
      </c>
      <c r="C7" s="182"/>
      <c r="D7" s="182"/>
      <c r="E7" s="351"/>
      <c r="F7" s="351"/>
      <c r="G7" s="359"/>
      <c r="H7" s="360"/>
      <c r="I7" s="153"/>
      <c r="J7" s="154"/>
      <c r="K7" s="155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15" hidden="1">
      <c r="A8" s="183" t="s">
        <v>99</v>
      </c>
      <c r="B8" s="184" t="s">
        <v>100</v>
      </c>
      <c r="C8" s="185"/>
      <c r="D8" s="185"/>
      <c r="E8" s="352"/>
      <c r="F8" s="352"/>
      <c r="G8" s="361"/>
      <c r="H8" s="362"/>
      <c r="I8" s="157"/>
      <c r="J8" s="158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</row>
    <row r="9" spans="1:22" s="152" customFormat="1" ht="14.25">
      <c r="A9" s="186" t="s">
        <v>101</v>
      </c>
      <c r="B9" s="167" t="s">
        <v>102</v>
      </c>
      <c r="C9" s="168">
        <f>C10</f>
        <v>14549729</v>
      </c>
      <c r="D9" s="168">
        <f>D10</f>
        <v>35126377</v>
      </c>
      <c r="E9" s="353">
        <v>35488973</v>
      </c>
      <c r="F9" s="353">
        <f>F10</f>
        <v>11961797.61</v>
      </c>
      <c r="G9" s="363">
        <f>F9/C9*100</f>
        <v>82.21319867882076</v>
      </c>
      <c r="H9" s="364">
        <f>F9/E9*100</f>
        <v>33.70567418223119</v>
      </c>
      <c r="I9" s="153"/>
      <c r="J9" s="154"/>
      <c r="K9" s="155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ht="15">
      <c r="A10" s="187" t="s">
        <v>103</v>
      </c>
      <c r="B10" s="188" t="s">
        <v>104</v>
      </c>
      <c r="C10" s="189">
        <v>14549729</v>
      </c>
      <c r="D10" s="189">
        <v>35126377</v>
      </c>
      <c r="E10" s="354">
        <v>35488973</v>
      </c>
      <c r="F10" s="354">
        <v>11961797.61</v>
      </c>
      <c r="G10" s="365">
        <f>F10/C10*100</f>
        <v>82.21319867882076</v>
      </c>
      <c r="H10" s="366">
        <f>F10/E10*100</f>
        <v>33.70567418223119</v>
      </c>
      <c r="I10" s="157"/>
      <c r="J10" s="158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</row>
    <row r="11" spans="1:8" ht="12.75">
      <c r="A11" s="190"/>
      <c r="B11" s="169"/>
      <c r="C11" s="169"/>
      <c r="D11" s="169"/>
      <c r="E11" s="191"/>
      <c r="F11" s="191"/>
      <c r="G11" s="191"/>
      <c r="H11" s="191"/>
    </row>
    <row r="12" spans="1:8" ht="12.75">
      <c r="A12" s="190"/>
      <c r="B12" s="169"/>
      <c r="C12" s="169"/>
      <c r="D12" s="169"/>
      <c r="E12" s="191"/>
      <c r="F12" s="191"/>
      <c r="G12" s="191"/>
      <c r="H12" s="191"/>
    </row>
  </sheetData>
  <sheetProtection password="CC4B" sheet="1"/>
  <mergeCells count="3">
    <mergeCell ref="A1:H1"/>
    <mergeCell ref="A3:B3"/>
    <mergeCell ref="A4:B4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75" r:id="rId2"/>
  <headerFooter alignWithMargins="0">
    <oddFooter>&amp;C&amp;D. &amp;T&amp;R&amp;P/&amp;N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1">
      <selection activeCell="A3" sqref="A3:J3"/>
    </sheetView>
  </sheetViews>
  <sheetFormatPr defaultColWidth="9.16015625" defaultRowHeight="11.25"/>
  <cols>
    <col min="1" max="1" width="12.16015625" style="162" customWidth="1"/>
    <col min="2" max="2" width="20.5" style="162" customWidth="1"/>
    <col min="3" max="3" width="25.33203125" style="162" customWidth="1"/>
    <col min="4" max="4" width="52.16015625" style="162" customWidth="1"/>
    <col min="5" max="8" width="20.83203125" style="162" customWidth="1"/>
    <col min="9" max="10" width="13.16015625" style="162" customWidth="1"/>
    <col min="11" max="16384" width="9.16015625" style="162" customWidth="1"/>
  </cols>
  <sheetData>
    <row r="1" spans="1:10" ht="15.75">
      <c r="A1" s="526" t="s">
        <v>10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0" ht="18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5.75">
      <c r="A3" s="526" t="s">
        <v>105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8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 ht="42.75">
      <c r="A5" s="229" t="s">
        <v>42</v>
      </c>
      <c r="B5" s="230" t="s">
        <v>43</v>
      </c>
      <c r="C5" s="230" t="s">
        <v>44</v>
      </c>
      <c r="D5" s="230" t="s">
        <v>106</v>
      </c>
      <c r="E5" s="231" t="s">
        <v>244</v>
      </c>
      <c r="F5" s="232" t="s">
        <v>245</v>
      </c>
      <c r="G5" s="232" t="s">
        <v>153</v>
      </c>
      <c r="H5" s="231" t="s">
        <v>154</v>
      </c>
      <c r="I5" s="231" t="s">
        <v>259</v>
      </c>
      <c r="J5" s="231" t="s">
        <v>260</v>
      </c>
    </row>
    <row r="6" spans="1:10" ht="15">
      <c r="A6" s="427">
        <v>1</v>
      </c>
      <c r="B6" s="428">
        <v>2</v>
      </c>
      <c r="C6" s="428">
        <v>3</v>
      </c>
      <c r="D6" s="428">
        <v>4</v>
      </c>
      <c r="E6" s="429">
        <v>5</v>
      </c>
      <c r="F6" s="430">
        <v>6</v>
      </c>
      <c r="G6" s="430">
        <v>7</v>
      </c>
      <c r="H6" s="429">
        <v>8</v>
      </c>
      <c r="I6" s="429" t="s">
        <v>261</v>
      </c>
      <c r="J6" s="431" t="s">
        <v>262</v>
      </c>
    </row>
    <row r="7" spans="1:10" ht="12.75">
      <c r="A7" s="117">
        <v>8</v>
      </c>
      <c r="B7" s="118"/>
      <c r="C7" s="118"/>
      <c r="D7" s="118" t="s">
        <v>107</v>
      </c>
      <c r="E7" s="118"/>
      <c r="F7" s="118"/>
      <c r="G7" s="372">
        <v>0</v>
      </c>
      <c r="H7" s="372">
        <v>0</v>
      </c>
      <c r="I7" s="165" t="s">
        <v>265</v>
      </c>
      <c r="J7" s="166" t="s">
        <v>265</v>
      </c>
    </row>
    <row r="8" spans="1:10" ht="25.5">
      <c r="A8" s="233">
        <v>5</v>
      </c>
      <c r="B8" s="234"/>
      <c r="C8" s="234"/>
      <c r="D8" s="235" t="s">
        <v>108</v>
      </c>
      <c r="E8" s="235"/>
      <c r="F8" s="235"/>
      <c r="G8" s="373">
        <v>0</v>
      </c>
      <c r="H8" s="373">
        <v>0</v>
      </c>
      <c r="I8" s="236" t="s">
        <v>265</v>
      </c>
      <c r="J8" s="237" t="s">
        <v>265</v>
      </c>
    </row>
    <row r="9" spans="1:10" ht="15.75">
      <c r="A9" s="527" t="s">
        <v>149</v>
      </c>
      <c r="B9" s="528"/>
      <c r="C9" s="528"/>
      <c r="D9" s="528"/>
      <c r="E9" s="238"/>
      <c r="F9" s="238"/>
      <c r="G9" s="374">
        <v>0</v>
      </c>
      <c r="H9" s="374">
        <v>0</v>
      </c>
      <c r="I9" s="239"/>
      <c r="J9" s="240"/>
    </row>
  </sheetData>
  <sheetProtection password="CC4B" sheet="1"/>
  <mergeCells count="3">
    <mergeCell ref="A1:J1"/>
    <mergeCell ref="A3:J3"/>
    <mergeCell ref="A9:D9"/>
  </mergeCells>
  <printOptions/>
  <pageMargins left="0.7" right="0.7" top="0.75" bottom="0.75" header="0.3" footer="0.3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322"/>
  <sheetViews>
    <sheetView showGridLines="0" zoomScalePageLayoutView="0" workbookViewId="0" topLeftCell="A1">
      <selection activeCell="F8" sqref="F8"/>
    </sheetView>
  </sheetViews>
  <sheetFormatPr defaultColWidth="24" defaultRowHeight="11.25"/>
  <cols>
    <col min="1" max="1" width="44.16015625" style="482" customWidth="1"/>
    <col min="2" max="2" width="91" style="457" customWidth="1"/>
    <col min="3" max="3" width="20.83203125" style="145" customWidth="1"/>
    <col min="4" max="4" width="20.83203125" style="12" customWidth="1"/>
    <col min="5" max="5" width="20.83203125" style="16" customWidth="1"/>
    <col min="6" max="6" width="20.83203125" style="12" customWidth="1"/>
    <col min="7" max="7" width="15.16015625" style="169" customWidth="1"/>
    <col min="8" max="8" width="13.16015625" style="12" customWidth="1"/>
    <col min="9" max="16384" width="24" style="12" customWidth="1"/>
  </cols>
  <sheetData>
    <row r="1" spans="1:8" ht="15.75">
      <c r="A1" s="529" t="s">
        <v>109</v>
      </c>
      <c r="B1" s="529"/>
      <c r="C1" s="529"/>
      <c r="D1" s="529"/>
      <c r="E1" s="529"/>
      <c r="F1" s="529"/>
      <c r="G1" s="529"/>
      <c r="H1" s="529"/>
    </row>
    <row r="2" spans="1:4" ht="15">
      <c r="A2" s="462"/>
      <c r="B2" s="14"/>
      <c r="C2" s="143"/>
      <c r="D2" s="14"/>
    </row>
    <row r="3" spans="1:8" ht="41.25" customHeight="1">
      <c r="A3" s="437" t="s">
        <v>110</v>
      </c>
      <c r="B3" s="447" t="s">
        <v>111</v>
      </c>
      <c r="C3" s="74" t="s">
        <v>244</v>
      </c>
      <c r="D3" s="142" t="s">
        <v>245</v>
      </c>
      <c r="E3" s="142" t="s">
        <v>153</v>
      </c>
      <c r="F3" s="74" t="s">
        <v>154</v>
      </c>
      <c r="G3" s="74" t="s">
        <v>259</v>
      </c>
      <c r="H3" s="74" t="s">
        <v>260</v>
      </c>
    </row>
    <row r="4" spans="1:17" ht="54.75" customHeight="1" hidden="1">
      <c r="A4" s="463" t="s">
        <v>14</v>
      </c>
      <c r="B4" s="448" t="s">
        <v>14</v>
      </c>
      <c r="C4" s="144"/>
      <c r="D4" s="18"/>
      <c r="E4" s="316" t="s">
        <v>112</v>
      </c>
      <c r="F4" s="87" t="s">
        <v>113</v>
      </c>
      <c r="G4" s="170"/>
      <c r="H4" s="88" t="s">
        <v>114</v>
      </c>
      <c r="I4" s="17"/>
      <c r="J4" s="17"/>
      <c r="K4" s="17"/>
      <c r="L4" s="17"/>
      <c r="M4" s="17"/>
      <c r="N4" s="17"/>
      <c r="O4" s="17"/>
      <c r="P4" s="17"/>
      <c r="Q4" s="17"/>
    </row>
    <row r="5" spans="1:17" ht="15" hidden="1">
      <c r="A5" s="463" t="s">
        <v>115</v>
      </c>
      <c r="B5" s="448" t="s">
        <v>14</v>
      </c>
      <c r="C5" s="144"/>
      <c r="D5" s="18"/>
      <c r="E5" s="317" t="s">
        <v>29</v>
      </c>
      <c r="F5" s="19" t="s">
        <v>29</v>
      </c>
      <c r="G5" s="171"/>
      <c r="H5" s="89" t="s">
        <v>29</v>
      </c>
      <c r="I5" s="20"/>
      <c r="J5" s="20"/>
      <c r="K5" s="17"/>
      <c r="L5" s="17"/>
      <c r="M5" s="17"/>
      <c r="N5" s="17"/>
      <c r="O5" s="17"/>
      <c r="P5" s="17"/>
      <c r="Q5" s="17"/>
    </row>
    <row r="6" spans="1:17" ht="14.25">
      <c r="A6" s="464">
        <v>1</v>
      </c>
      <c r="B6" s="449">
        <v>2</v>
      </c>
      <c r="C6" s="435">
        <v>3</v>
      </c>
      <c r="D6" s="432">
        <v>4</v>
      </c>
      <c r="E6" s="433">
        <v>5</v>
      </c>
      <c r="F6" s="433">
        <v>6</v>
      </c>
      <c r="G6" s="434" t="s">
        <v>263</v>
      </c>
      <c r="H6" s="436" t="s">
        <v>264</v>
      </c>
      <c r="I6" s="20"/>
      <c r="J6" s="20"/>
      <c r="K6" s="17"/>
      <c r="L6" s="17"/>
      <c r="M6" s="17"/>
      <c r="N6" s="17"/>
      <c r="O6" s="17"/>
      <c r="P6" s="17"/>
      <c r="Q6" s="17"/>
    </row>
    <row r="7" spans="1:17" ht="14.25">
      <c r="A7" s="465" t="s">
        <v>33</v>
      </c>
      <c r="B7" s="450" t="s">
        <v>32</v>
      </c>
      <c r="C7" s="375">
        <f>C8</f>
        <v>14549728.62578804</v>
      </c>
      <c r="D7" s="375">
        <f>D8</f>
        <v>35126377</v>
      </c>
      <c r="E7" s="311">
        <v>35488973</v>
      </c>
      <c r="F7" s="311">
        <f>F8</f>
        <v>11961797.610000003</v>
      </c>
      <c r="G7" s="376">
        <f>F7/C7*100</f>
        <v>82.21320079330435</v>
      </c>
      <c r="H7" s="483">
        <f aca="true" t="shared" si="0" ref="H7:H13">F7/E7*100</f>
        <v>33.705674182231206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ht="14.25">
      <c r="A8" s="186" t="s">
        <v>82</v>
      </c>
      <c r="B8" s="451" t="s">
        <v>116</v>
      </c>
      <c r="C8" s="377">
        <f>C9</f>
        <v>14549728.62578804</v>
      </c>
      <c r="D8" s="377">
        <f>D9</f>
        <v>35126377</v>
      </c>
      <c r="E8" s="312">
        <v>35488973</v>
      </c>
      <c r="F8" s="312">
        <f>F9</f>
        <v>11961797.610000003</v>
      </c>
      <c r="G8" s="378">
        <f>F8/C8*100</f>
        <v>82.21320079330435</v>
      </c>
      <c r="H8" s="484">
        <f t="shared" si="0"/>
        <v>33.705674182231206</v>
      </c>
      <c r="I8" s="20"/>
      <c r="J8" s="20"/>
      <c r="K8" s="20"/>
      <c r="L8" s="20"/>
      <c r="M8" s="20"/>
      <c r="N8" s="20"/>
      <c r="O8" s="20"/>
      <c r="P8" s="20"/>
      <c r="Q8" s="20"/>
    </row>
    <row r="9" spans="1:17" ht="14.25">
      <c r="A9" s="466" t="s">
        <v>117</v>
      </c>
      <c r="B9" s="452" t="s">
        <v>118</v>
      </c>
      <c r="C9" s="379">
        <f>C10+C33+C50+C129+C139+C155+C161+C182+C205+C228+C246+C261+C267</f>
        <v>14549728.62578804</v>
      </c>
      <c r="D9" s="379">
        <f>D10+D33+D50+D129+D139+D155+D161+D182+D205+D228+D246+D261+D267</f>
        <v>35126377</v>
      </c>
      <c r="E9" s="312">
        <v>35488973</v>
      </c>
      <c r="F9" s="312">
        <f>F10+F33+F50+F129+F139+F155+F161+F182+F205+F228+F246+F261+F267</f>
        <v>11961797.610000003</v>
      </c>
      <c r="G9" s="378">
        <f>F9/C9*100</f>
        <v>82.21320079330435</v>
      </c>
      <c r="H9" s="484">
        <f t="shared" si="0"/>
        <v>33.705674182231206</v>
      </c>
      <c r="I9" s="20"/>
      <c r="J9" s="20"/>
      <c r="K9" s="20"/>
      <c r="L9" s="20"/>
      <c r="M9" s="20"/>
      <c r="N9" s="20"/>
      <c r="O9" s="20"/>
      <c r="P9" s="20"/>
      <c r="Q9" s="20"/>
    </row>
    <row r="10" spans="1:17" ht="28.5">
      <c r="A10" s="467" t="s">
        <v>119</v>
      </c>
      <c r="B10" s="453" t="s">
        <v>120</v>
      </c>
      <c r="C10" s="380">
        <f>C11+C22</f>
        <v>5052016</v>
      </c>
      <c r="D10" s="380">
        <f>D11+D22</f>
        <v>11400889</v>
      </c>
      <c r="E10" s="312">
        <v>11802204</v>
      </c>
      <c r="F10" s="312">
        <f>F11+F22</f>
        <v>5867027.350000001</v>
      </c>
      <c r="G10" s="378">
        <f>F10/C10*100</f>
        <v>116.13239843262573</v>
      </c>
      <c r="H10" s="484">
        <f t="shared" si="0"/>
        <v>49.711285705619055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468" t="s">
        <v>57</v>
      </c>
      <c r="B11" s="454" t="s">
        <v>58</v>
      </c>
      <c r="C11" s="381">
        <f>C12</f>
        <v>793090</v>
      </c>
      <c r="D11" s="381">
        <f>D12</f>
        <v>11400889</v>
      </c>
      <c r="E11" s="313">
        <v>11802204</v>
      </c>
      <c r="F11" s="314">
        <f>F12</f>
        <v>5867027.350000001</v>
      </c>
      <c r="G11" s="382">
        <f>F11/C11*100</f>
        <v>739.768166286298</v>
      </c>
      <c r="H11" s="485">
        <f t="shared" si="0"/>
        <v>49.711285705619055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>
      <c r="A12" s="469" t="s">
        <v>67</v>
      </c>
      <c r="B12" s="455" t="s">
        <v>68</v>
      </c>
      <c r="C12" s="383">
        <f>C13+C16+C19</f>
        <v>793090</v>
      </c>
      <c r="D12" s="383">
        <f>D13+D16+D19</f>
        <v>11400889</v>
      </c>
      <c r="E12" s="314">
        <v>11802204</v>
      </c>
      <c r="F12" s="314">
        <f>F13+F16+F19</f>
        <v>5867027.350000001</v>
      </c>
      <c r="G12" s="382">
        <f aca="true" t="shared" si="1" ref="G12:G32">F12/C12*100</f>
        <v>739.768166286298</v>
      </c>
      <c r="H12" s="485">
        <f t="shared" si="0"/>
        <v>49.711285705619055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">
      <c r="A13" s="470" t="s">
        <v>78</v>
      </c>
      <c r="B13" s="455" t="s">
        <v>79</v>
      </c>
      <c r="C13" s="383">
        <f>C14</f>
        <v>4401</v>
      </c>
      <c r="D13" s="383">
        <v>86270</v>
      </c>
      <c r="E13" s="315">
        <v>86270</v>
      </c>
      <c r="F13" s="315">
        <f>F14</f>
        <v>27832.83</v>
      </c>
      <c r="G13" s="382">
        <f t="shared" si="1"/>
        <v>632.4205862304023</v>
      </c>
      <c r="H13" s="486">
        <f t="shared" si="0"/>
        <v>32.26246667439435</v>
      </c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30">
      <c r="A14" s="471">
        <v>352</v>
      </c>
      <c r="B14" s="455" t="s">
        <v>155</v>
      </c>
      <c r="C14" s="383">
        <f>C15</f>
        <v>4401</v>
      </c>
      <c r="D14" s="383"/>
      <c r="E14" s="315"/>
      <c r="F14" s="315">
        <f>F15</f>
        <v>27832.83</v>
      </c>
      <c r="G14" s="382">
        <f t="shared" si="1"/>
        <v>632.4205862304023</v>
      </c>
      <c r="H14" s="486" t="s">
        <v>265</v>
      </c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5">
      <c r="A15" s="472">
        <v>3522</v>
      </c>
      <c r="B15" s="455" t="s">
        <v>156</v>
      </c>
      <c r="C15" s="383">
        <v>4401</v>
      </c>
      <c r="D15" s="383"/>
      <c r="E15" s="321"/>
      <c r="F15" s="315">
        <v>27832.83</v>
      </c>
      <c r="G15" s="382">
        <f t="shared" si="1"/>
        <v>632.4205862304023</v>
      </c>
      <c r="H15" s="486" t="s">
        <v>265</v>
      </c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">
      <c r="A16" s="470" t="s">
        <v>80</v>
      </c>
      <c r="B16" s="455" t="s">
        <v>81</v>
      </c>
      <c r="C16" s="383">
        <f>C17</f>
        <v>782287</v>
      </c>
      <c r="D16" s="383">
        <v>11228349</v>
      </c>
      <c r="E16" s="315">
        <v>11629664</v>
      </c>
      <c r="F16" s="315">
        <f>F17</f>
        <v>5804219.37</v>
      </c>
      <c r="G16" s="382">
        <f t="shared" si="1"/>
        <v>741.9552376557453</v>
      </c>
      <c r="H16" s="486">
        <f>F16/E16*100</f>
        <v>49.90874517096969</v>
      </c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5">
      <c r="A17" s="473">
        <v>369</v>
      </c>
      <c r="B17" s="455" t="s">
        <v>157</v>
      </c>
      <c r="C17" s="383">
        <f>C18</f>
        <v>782287</v>
      </c>
      <c r="D17" s="383"/>
      <c r="E17" s="315"/>
      <c r="F17" s="315">
        <f>F18</f>
        <v>5804219.37</v>
      </c>
      <c r="G17" s="382">
        <f t="shared" si="1"/>
        <v>741.9552376557453</v>
      </c>
      <c r="H17" s="486" t="s">
        <v>265</v>
      </c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5">
      <c r="A18" s="474">
        <v>3691</v>
      </c>
      <c r="B18" s="455" t="s">
        <v>158</v>
      </c>
      <c r="C18" s="383">
        <v>782287</v>
      </c>
      <c r="D18" s="383"/>
      <c r="E18" s="315"/>
      <c r="F18" s="315">
        <v>5804219.37</v>
      </c>
      <c r="G18" s="382">
        <f t="shared" si="1"/>
        <v>741.9552376557453</v>
      </c>
      <c r="H18" s="486" t="s">
        <v>265</v>
      </c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5">
      <c r="A19" s="470" t="s">
        <v>82</v>
      </c>
      <c r="B19" s="455" t="s">
        <v>83</v>
      </c>
      <c r="C19" s="383">
        <f>C20</f>
        <v>6402</v>
      </c>
      <c r="D19" s="383">
        <v>86270</v>
      </c>
      <c r="E19" s="315">
        <v>86270</v>
      </c>
      <c r="F19" s="315">
        <f>F20</f>
        <v>34975.15</v>
      </c>
      <c r="G19" s="382">
        <f t="shared" si="1"/>
        <v>546.315995001562</v>
      </c>
      <c r="H19" s="486">
        <f>F19/E19*100</f>
        <v>40.541497623739424</v>
      </c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5">
      <c r="A20" s="471" t="s">
        <v>160</v>
      </c>
      <c r="B20" s="455" t="s">
        <v>161</v>
      </c>
      <c r="C20" s="383">
        <f>C21</f>
        <v>6402</v>
      </c>
      <c r="D20" s="383"/>
      <c r="E20" s="315"/>
      <c r="F20" s="315">
        <f>F21</f>
        <v>34975.15</v>
      </c>
      <c r="G20" s="382">
        <f t="shared" si="1"/>
        <v>546.315995001562</v>
      </c>
      <c r="H20" s="486" t="s">
        <v>265</v>
      </c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5">
      <c r="A21" s="472" t="s">
        <v>162</v>
      </c>
      <c r="B21" s="455" t="s">
        <v>163</v>
      </c>
      <c r="C21" s="383">
        <v>6402</v>
      </c>
      <c r="D21" s="383"/>
      <c r="E21" s="315"/>
      <c r="F21" s="315">
        <v>34975.15</v>
      </c>
      <c r="G21" s="382">
        <f t="shared" si="1"/>
        <v>546.315995001562</v>
      </c>
      <c r="H21" s="486" t="s">
        <v>265</v>
      </c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5">
      <c r="A22" s="475" t="s">
        <v>74</v>
      </c>
      <c r="B22" s="454" t="s">
        <v>75</v>
      </c>
      <c r="C22" s="381">
        <f>C23</f>
        <v>4258926</v>
      </c>
      <c r="D22" s="381">
        <f>D23</f>
        <v>0</v>
      </c>
      <c r="E22" s="313"/>
      <c r="F22" s="313">
        <f>F23</f>
        <v>0</v>
      </c>
      <c r="G22" s="415">
        <f t="shared" si="1"/>
        <v>0</v>
      </c>
      <c r="H22" s="487" t="s">
        <v>265</v>
      </c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5">
      <c r="A23" s="469" t="s">
        <v>67</v>
      </c>
      <c r="B23" s="455" t="s">
        <v>68</v>
      </c>
      <c r="C23" s="383">
        <f>C24+C27+C30</f>
        <v>4258926</v>
      </c>
      <c r="D23" s="383">
        <f>D24+D27+D30</f>
        <v>0</v>
      </c>
      <c r="E23" s="314"/>
      <c r="F23" s="314">
        <f>F24+F27+F30</f>
        <v>0</v>
      </c>
      <c r="G23" s="382">
        <f t="shared" si="1"/>
        <v>0</v>
      </c>
      <c r="H23" s="485" t="s">
        <v>265</v>
      </c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5">
      <c r="A24" s="470" t="s">
        <v>78</v>
      </c>
      <c r="B24" s="455" t="s">
        <v>79</v>
      </c>
      <c r="C24" s="383">
        <f>C25</f>
        <v>20940</v>
      </c>
      <c r="D24" s="383">
        <f>D25</f>
        <v>0</v>
      </c>
      <c r="E24" s="315"/>
      <c r="F24" s="315">
        <f>F25</f>
        <v>0</v>
      </c>
      <c r="G24" s="382">
        <f t="shared" si="1"/>
        <v>0</v>
      </c>
      <c r="H24" s="486" t="s">
        <v>265</v>
      </c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30">
      <c r="A25" s="471">
        <v>352</v>
      </c>
      <c r="B25" s="455" t="s">
        <v>155</v>
      </c>
      <c r="C25" s="383">
        <f>C26</f>
        <v>20940</v>
      </c>
      <c r="D25" s="383"/>
      <c r="E25" s="315"/>
      <c r="F25" s="315">
        <f>F26</f>
        <v>0</v>
      </c>
      <c r="G25" s="382">
        <f t="shared" si="1"/>
        <v>0</v>
      </c>
      <c r="H25" s="486" t="s">
        <v>265</v>
      </c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5">
      <c r="A26" s="472">
        <v>3522</v>
      </c>
      <c r="B26" s="455" t="s">
        <v>156</v>
      </c>
      <c r="C26" s="383">
        <v>20940</v>
      </c>
      <c r="D26" s="383"/>
      <c r="E26" s="315"/>
      <c r="F26" s="315">
        <v>0</v>
      </c>
      <c r="G26" s="382">
        <f t="shared" si="1"/>
        <v>0</v>
      </c>
      <c r="H26" s="486" t="s">
        <v>265</v>
      </c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5">
      <c r="A27" s="470" t="s">
        <v>80</v>
      </c>
      <c r="B27" s="455" t="s">
        <v>81</v>
      </c>
      <c r="C27" s="383">
        <f>C28</f>
        <v>4205145</v>
      </c>
      <c r="D27" s="383">
        <f>D28</f>
        <v>0</v>
      </c>
      <c r="E27" s="315"/>
      <c r="F27" s="315">
        <f>F28</f>
        <v>0</v>
      </c>
      <c r="G27" s="382">
        <f t="shared" si="1"/>
        <v>0</v>
      </c>
      <c r="H27" s="486" t="s">
        <v>265</v>
      </c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5">
      <c r="A28" s="473">
        <v>369</v>
      </c>
      <c r="B28" s="455" t="s">
        <v>157</v>
      </c>
      <c r="C28" s="383">
        <f>C29</f>
        <v>4205145</v>
      </c>
      <c r="D28" s="383"/>
      <c r="E28" s="315"/>
      <c r="F28" s="315">
        <f>F29</f>
        <v>0</v>
      </c>
      <c r="G28" s="382">
        <f t="shared" si="1"/>
        <v>0</v>
      </c>
      <c r="H28" s="486" t="s">
        <v>265</v>
      </c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5">
      <c r="A29" s="474">
        <v>3691</v>
      </c>
      <c r="B29" s="455" t="s">
        <v>158</v>
      </c>
      <c r="C29" s="383">
        <v>4205145</v>
      </c>
      <c r="D29" s="383"/>
      <c r="E29" s="315"/>
      <c r="F29" s="315">
        <v>0</v>
      </c>
      <c r="G29" s="382">
        <f t="shared" si="1"/>
        <v>0</v>
      </c>
      <c r="H29" s="486" t="s">
        <v>265</v>
      </c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15">
      <c r="A30" s="470" t="s">
        <v>82</v>
      </c>
      <c r="B30" s="455" t="s">
        <v>83</v>
      </c>
      <c r="C30" s="383">
        <f>C31</f>
        <v>32841</v>
      </c>
      <c r="D30" s="383">
        <f>D31</f>
        <v>0</v>
      </c>
      <c r="E30" s="315"/>
      <c r="F30" s="315">
        <f>F31</f>
        <v>0</v>
      </c>
      <c r="G30" s="382">
        <f t="shared" si="1"/>
        <v>0</v>
      </c>
      <c r="H30" s="486" t="s">
        <v>265</v>
      </c>
      <c r="I30" s="22"/>
      <c r="J30" s="22"/>
      <c r="K30" s="22"/>
      <c r="L30" s="22"/>
      <c r="M30" s="22"/>
      <c r="N30" s="22"/>
      <c r="O30" s="22"/>
      <c r="P30" s="22"/>
      <c r="Q30" s="22"/>
    </row>
    <row r="31" spans="1:17" ht="15">
      <c r="A31" s="471" t="s">
        <v>160</v>
      </c>
      <c r="B31" s="455" t="s">
        <v>161</v>
      </c>
      <c r="C31" s="383">
        <f>C32</f>
        <v>32841</v>
      </c>
      <c r="D31" s="383"/>
      <c r="E31" s="315"/>
      <c r="F31" s="315">
        <f>F32</f>
        <v>0</v>
      </c>
      <c r="G31" s="382">
        <f t="shared" si="1"/>
        <v>0</v>
      </c>
      <c r="H31" s="486" t="s">
        <v>265</v>
      </c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5">
      <c r="A32" s="472" t="s">
        <v>162</v>
      </c>
      <c r="B32" s="455" t="s">
        <v>163</v>
      </c>
      <c r="C32" s="383">
        <v>32841</v>
      </c>
      <c r="D32" s="383"/>
      <c r="E32" s="315"/>
      <c r="F32" s="315">
        <v>0</v>
      </c>
      <c r="G32" s="382">
        <f t="shared" si="1"/>
        <v>0</v>
      </c>
      <c r="H32" s="486" t="s">
        <v>265</v>
      </c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5">
      <c r="A33" s="467" t="s">
        <v>121</v>
      </c>
      <c r="B33" s="453" t="s">
        <v>122</v>
      </c>
      <c r="C33" s="392">
        <v>0</v>
      </c>
      <c r="D33" s="380">
        <f>D34+D39</f>
        <v>23722</v>
      </c>
      <c r="E33" s="312">
        <v>40071</v>
      </c>
      <c r="F33" s="312">
        <f>F34+F39</f>
        <v>4549.01</v>
      </c>
      <c r="G33" s="382" t="s">
        <v>265</v>
      </c>
      <c r="H33" s="484">
        <f>F33/E33*100</f>
        <v>11.35237453520002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5">
      <c r="A34" s="468" t="s">
        <v>59</v>
      </c>
      <c r="B34" s="454" t="s">
        <v>60</v>
      </c>
      <c r="C34" s="393">
        <v>0</v>
      </c>
      <c r="D34" s="381">
        <f>D35</f>
        <v>23722</v>
      </c>
      <c r="E34" s="313">
        <v>32164</v>
      </c>
      <c r="F34" s="313">
        <f>F35</f>
        <v>796.34</v>
      </c>
      <c r="G34" s="385" t="s">
        <v>265</v>
      </c>
      <c r="H34" s="487">
        <f>F34/E34*100</f>
        <v>2.4758736475562744</v>
      </c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5">
      <c r="A35" s="469" t="s">
        <v>67</v>
      </c>
      <c r="B35" s="455" t="s">
        <v>68</v>
      </c>
      <c r="C35" s="394">
        <v>0</v>
      </c>
      <c r="D35" s="383">
        <f>D36</f>
        <v>23722</v>
      </c>
      <c r="E35" s="314">
        <v>32164</v>
      </c>
      <c r="F35" s="314">
        <f>F36</f>
        <v>796.34</v>
      </c>
      <c r="G35" s="324" t="s">
        <v>265</v>
      </c>
      <c r="H35" s="485">
        <f>F35/E35*100</f>
        <v>2.4758736475562744</v>
      </c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5">
      <c r="A36" s="470" t="s">
        <v>72</v>
      </c>
      <c r="B36" s="455" t="s">
        <v>73</v>
      </c>
      <c r="C36" s="394">
        <v>0</v>
      </c>
      <c r="D36" s="383">
        <v>23722</v>
      </c>
      <c r="E36" s="315">
        <v>32164</v>
      </c>
      <c r="F36" s="315">
        <f>F37</f>
        <v>796.34</v>
      </c>
      <c r="G36" s="325" t="s">
        <v>265</v>
      </c>
      <c r="H36" s="486">
        <f>F36/E36*100</f>
        <v>2.4758736475562744</v>
      </c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">
      <c r="A37" s="471" t="s">
        <v>173</v>
      </c>
      <c r="B37" s="455" t="s">
        <v>197</v>
      </c>
      <c r="C37" s="394"/>
      <c r="D37" s="383"/>
      <c r="E37" s="315"/>
      <c r="F37" s="315">
        <f>F38</f>
        <v>796.34</v>
      </c>
      <c r="G37" s="325" t="s">
        <v>265</v>
      </c>
      <c r="H37" s="486" t="s">
        <v>265</v>
      </c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5">
      <c r="A38" s="472" t="s">
        <v>180</v>
      </c>
      <c r="B38" s="455" t="s">
        <v>204</v>
      </c>
      <c r="C38" s="394"/>
      <c r="D38" s="383"/>
      <c r="E38" s="315"/>
      <c r="F38" s="315">
        <v>796.34</v>
      </c>
      <c r="G38" s="325" t="s">
        <v>265</v>
      </c>
      <c r="H38" s="486" t="s">
        <v>265</v>
      </c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5">
      <c r="A39" s="475" t="s">
        <v>74</v>
      </c>
      <c r="B39" s="454" t="s">
        <v>75</v>
      </c>
      <c r="C39" s="393">
        <v>0</v>
      </c>
      <c r="D39" s="381">
        <f>D40</f>
        <v>0</v>
      </c>
      <c r="E39" s="313">
        <v>7907</v>
      </c>
      <c r="F39" s="387">
        <f>F40</f>
        <v>3752.67</v>
      </c>
      <c r="G39" s="388" t="s">
        <v>265</v>
      </c>
      <c r="H39" s="488">
        <f>F39/E39*100</f>
        <v>47.46009864676869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">
      <c r="A40" s="476" t="s">
        <v>67</v>
      </c>
      <c r="B40" s="455" t="s">
        <v>68</v>
      </c>
      <c r="C40" s="394">
        <v>0</v>
      </c>
      <c r="D40" s="383">
        <f>D41</f>
        <v>0</v>
      </c>
      <c r="E40" s="314">
        <v>7907</v>
      </c>
      <c r="F40" s="389">
        <f>F41</f>
        <v>3752.67</v>
      </c>
      <c r="G40" s="390" t="s">
        <v>265</v>
      </c>
      <c r="H40" s="489">
        <f>F40/E40*100</f>
        <v>47.46009864676869</v>
      </c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">
      <c r="A41" s="477" t="s">
        <v>72</v>
      </c>
      <c r="B41" s="455" t="s">
        <v>73</v>
      </c>
      <c r="C41" s="394">
        <v>0</v>
      </c>
      <c r="D41" s="383">
        <f>D42+D44+D46+D48</f>
        <v>0</v>
      </c>
      <c r="E41" s="315">
        <v>7907</v>
      </c>
      <c r="F41" s="315">
        <f>F42+F44+F46+F48</f>
        <v>3752.67</v>
      </c>
      <c r="G41" s="325" t="s">
        <v>265</v>
      </c>
      <c r="H41" s="486">
        <f>F41/E41*100</f>
        <v>47.46009864676869</v>
      </c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5">
      <c r="A42" s="471" t="s">
        <v>165</v>
      </c>
      <c r="B42" s="455" t="s">
        <v>189</v>
      </c>
      <c r="C42" s="386"/>
      <c r="D42" s="383"/>
      <c r="E42" s="315"/>
      <c r="F42" s="315">
        <f>F43</f>
        <v>991.8</v>
      </c>
      <c r="G42" s="325" t="s">
        <v>265</v>
      </c>
      <c r="H42" s="486" t="s">
        <v>265</v>
      </c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5">
      <c r="A43" s="472" t="s">
        <v>166</v>
      </c>
      <c r="B43" s="455" t="s">
        <v>190</v>
      </c>
      <c r="C43" s="386"/>
      <c r="D43" s="383"/>
      <c r="E43" s="315"/>
      <c r="F43" s="315">
        <v>991.8</v>
      </c>
      <c r="G43" s="325" t="s">
        <v>265</v>
      </c>
      <c r="H43" s="486" t="s">
        <v>265</v>
      </c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5">
      <c r="A44" s="471" t="s">
        <v>169</v>
      </c>
      <c r="B44" s="455" t="s">
        <v>193</v>
      </c>
      <c r="C44" s="386"/>
      <c r="D44" s="383"/>
      <c r="E44" s="315"/>
      <c r="F44" s="315">
        <f>F45</f>
        <v>45.5</v>
      </c>
      <c r="G44" s="325" t="s">
        <v>265</v>
      </c>
      <c r="H44" s="486" t="s">
        <v>265</v>
      </c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5">
      <c r="A45" s="472" t="s">
        <v>170</v>
      </c>
      <c r="B45" s="455" t="s">
        <v>194</v>
      </c>
      <c r="C45" s="386"/>
      <c r="D45" s="383"/>
      <c r="E45" s="315"/>
      <c r="F45" s="315">
        <v>45.5</v>
      </c>
      <c r="G45" s="325" t="s">
        <v>265</v>
      </c>
      <c r="H45" s="486" t="s">
        <v>265</v>
      </c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5">
      <c r="A46" s="471">
        <v>324</v>
      </c>
      <c r="B46" s="455" t="s">
        <v>207</v>
      </c>
      <c r="C46" s="386"/>
      <c r="D46" s="383"/>
      <c r="E46" s="315"/>
      <c r="F46" s="315">
        <f>F47</f>
        <v>2085.49</v>
      </c>
      <c r="G46" s="325" t="s">
        <v>265</v>
      </c>
      <c r="H46" s="486" t="s">
        <v>265</v>
      </c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5">
      <c r="A47" s="472" t="s">
        <v>183</v>
      </c>
      <c r="B47" s="455" t="s">
        <v>207</v>
      </c>
      <c r="C47" s="386"/>
      <c r="D47" s="383"/>
      <c r="E47" s="315"/>
      <c r="F47" s="315">
        <v>2085.49</v>
      </c>
      <c r="G47" s="325" t="s">
        <v>265</v>
      </c>
      <c r="H47" s="486" t="s">
        <v>265</v>
      </c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5">
      <c r="A48" s="471" t="s">
        <v>184</v>
      </c>
      <c r="B48" s="455" t="s">
        <v>208</v>
      </c>
      <c r="C48" s="386"/>
      <c r="D48" s="383"/>
      <c r="E48" s="315"/>
      <c r="F48" s="315">
        <f>F49</f>
        <v>629.88</v>
      </c>
      <c r="G48" s="325" t="s">
        <v>265</v>
      </c>
      <c r="H48" s="486" t="s">
        <v>265</v>
      </c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15">
      <c r="A49" s="472" t="s">
        <v>186</v>
      </c>
      <c r="B49" s="455" t="s">
        <v>210</v>
      </c>
      <c r="C49" s="386"/>
      <c r="D49" s="383"/>
      <c r="E49" s="315"/>
      <c r="F49" s="315">
        <v>629.88</v>
      </c>
      <c r="G49" s="325" t="s">
        <v>265</v>
      </c>
      <c r="H49" s="486" t="s">
        <v>265</v>
      </c>
      <c r="I49" s="22"/>
      <c r="J49" s="22"/>
      <c r="K49" s="22"/>
      <c r="L49" s="22"/>
      <c r="M49" s="22"/>
      <c r="N49" s="22"/>
      <c r="O49" s="22"/>
      <c r="P49" s="22"/>
      <c r="Q49" s="22"/>
    </row>
    <row r="50" spans="1:17" ht="28.5">
      <c r="A50" s="467" t="s">
        <v>123</v>
      </c>
      <c r="B50" s="453" t="s">
        <v>124</v>
      </c>
      <c r="C50" s="380">
        <f>C51+C99+C124</f>
        <v>503053.6257880417</v>
      </c>
      <c r="D50" s="380">
        <f>D51+D99+D124</f>
        <v>2395102</v>
      </c>
      <c r="E50" s="312">
        <v>2227928</v>
      </c>
      <c r="F50" s="312">
        <f>F51+F99+F124</f>
        <v>648228.57</v>
      </c>
      <c r="G50" s="378">
        <f aca="true" t="shared" si="2" ref="G50:G85">F50/C50*100</f>
        <v>128.8587412494124</v>
      </c>
      <c r="H50" s="484">
        <f>F50/E50*100</f>
        <v>29.095579839204856</v>
      </c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5">
      <c r="A51" s="468" t="s">
        <v>57</v>
      </c>
      <c r="B51" s="454" t="s">
        <v>58</v>
      </c>
      <c r="C51" s="381">
        <f>C52+C92</f>
        <v>490410.6257880417</v>
      </c>
      <c r="D51" s="381">
        <f>D52+D92</f>
        <v>2391214</v>
      </c>
      <c r="E51" s="313">
        <v>2227928</v>
      </c>
      <c r="F51" s="313">
        <f>F52+F92</f>
        <v>647542</v>
      </c>
      <c r="G51" s="415">
        <f t="shared" si="2"/>
        <v>132.0407768407268</v>
      </c>
      <c r="H51" s="487">
        <f>F51/E51*100</f>
        <v>29.0647633137157</v>
      </c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5">
      <c r="A52" s="469" t="s">
        <v>67</v>
      </c>
      <c r="B52" s="455" t="s">
        <v>68</v>
      </c>
      <c r="C52" s="383">
        <f>C53+C61+C88</f>
        <v>470100.71803039353</v>
      </c>
      <c r="D52" s="383">
        <f>D53+D61+D88</f>
        <v>2071352</v>
      </c>
      <c r="E52" s="314">
        <v>1907725</v>
      </c>
      <c r="F52" s="314">
        <f>F53+F61+F88</f>
        <v>647542</v>
      </c>
      <c r="G52" s="382">
        <f t="shared" si="2"/>
        <v>137.74537565333696</v>
      </c>
      <c r="H52" s="485">
        <f>F52/E52*100</f>
        <v>33.943152183883946</v>
      </c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5">
      <c r="A53" s="470" t="s">
        <v>70</v>
      </c>
      <c r="B53" s="455" t="s">
        <v>71</v>
      </c>
      <c r="C53" s="383">
        <v>331072.586103922</v>
      </c>
      <c r="D53" s="383">
        <v>1392200</v>
      </c>
      <c r="E53" s="315">
        <v>1237929</v>
      </c>
      <c r="F53" s="315">
        <f>F54+F57+F59</f>
        <v>461967.01</v>
      </c>
      <c r="G53" s="384">
        <f t="shared" si="2"/>
        <v>139.53647308478477</v>
      </c>
      <c r="H53" s="486">
        <f>F53/E53*100</f>
        <v>37.317730661451506</v>
      </c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5">
      <c r="A54" s="471" t="s">
        <v>213</v>
      </c>
      <c r="B54" s="455" t="s">
        <v>220</v>
      </c>
      <c r="C54" s="383">
        <v>268512.1282102329</v>
      </c>
      <c r="D54" s="383"/>
      <c r="E54" s="315"/>
      <c r="F54" s="315">
        <f>F55+F56</f>
        <v>387985.78</v>
      </c>
      <c r="G54" s="384">
        <f t="shared" si="2"/>
        <v>144.4946947410229</v>
      </c>
      <c r="H54" s="486" t="s">
        <v>265</v>
      </c>
      <c r="I54" s="22"/>
      <c r="J54" s="22"/>
      <c r="K54" s="22"/>
      <c r="L54" s="22"/>
      <c r="M54" s="22"/>
      <c r="N54" s="22"/>
      <c r="O54" s="22"/>
      <c r="P54" s="22"/>
      <c r="Q54" s="22"/>
    </row>
    <row r="55" spans="1:17" ht="15">
      <c r="A55" s="472" t="s">
        <v>214</v>
      </c>
      <c r="B55" s="455" t="s">
        <v>221</v>
      </c>
      <c r="C55" s="383">
        <v>268223</v>
      </c>
      <c r="D55" s="383"/>
      <c r="E55" s="315"/>
      <c r="F55" s="315">
        <v>387789.69</v>
      </c>
      <c r="G55" s="384">
        <f t="shared" si="2"/>
        <v>144.5773442247682</v>
      </c>
      <c r="H55" s="486" t="s">
        <v>265</v>
      </c>
      <c r="I55" s="22"/>
      <c r="J55" s="22"/>
      <c r="K55" s="22"/>
      <c r="L55" s="22"/>
      <c r="M55" s="22"/>
      <c r="N55" s="22"/>
      <c r="O55" s="22"/>
      <c r="P55" s="22"/>
      <c r="Q55" s="22"/>
    </row>
    <row r="56" spans="1:17" ht="15">
      <c r="A56" s="472" t="s">
        <v>215</v>
      </c>
      <c r="B56" s="455" t="s">
        <v>222</v>
      </c>
      <c r="C56" s="383">
        <v>289</v>
      </c>
      <c r="D56" s="383"/>
      <c r="E56" s="315"/>
      <c r="F56" s="315">
        <v>196.09</v>
      </c>
      <c r="G56" s="384">
        <f t="shared" si="2"/>
        <v>67.85121107266437</v>
      </c>
      <c r="H56" s="486" t="s">
        <v>265</v>
      </c>
      <c r="I56" s="22"/>
      <c r="J56" s="22"/>
      <c r="K56" s="22"/>
      <c r="L56" s="22"/>
      <c r="M56" s="22"/>
      <c r="N56" s="22"/>
      <c r="O56" s="22"/>
      <c r="P56" s="22"/>
      <c r="Q56" s="22"/>
    </row>
    <row r="57" spans="1:17" ht="15">
      <c r="A57" s="471" t="s">
        <v>216</v>
      </c>
      <c r="B57" s="455" t="s">
        <v>223</v>
      </c>
      <c r="C57" s="383">
        <v>20985.730970867342</v>
      </c>
      <c r="D57" s="383"/>
      <c r="E57" s="315"/>
      <c r="F57" s="315">
        <f>F58</f>
        <v>13793.73</v>
      </c>
      <c r="G57" s="384">
        <f t="shared" si="2"/>
        <v>65.7290900142989</v>
      </c>
      <c r="H57" s="486" t="s">
        <v>265</v>
      </c>
      <c r="I57" s="22"/>
      <c r="J57" s="22"/>
      <c r="K57" s="22"/>
      <c r="L57" s="22"/>
      <c r="M57" s="22"/>
      <c r="N57" s="22"/>
      <c r="O57" s="22"/>
      <c r="P57" s="22"/>
      <c r="Q57" s="22"/>
    </row>
    <row r="58" spans="1:17" ht="15">
      <c r="A58" s="472" t="s">
        <v>217</v>
      </c>
      <c r="B58" s="455" t="s">
        <v>223</v>
      </c>
      <c r="C58" s="383">
        <v>20985.730970867342</v>
      </c>
      <c r="D58" s="383"/>
      <c r="E58" s="315"/>
      <c r="F58" s="315">
        <v>13793.73</v>
      </c>
      <c r="G58" s="384">
        <f t="shared" si="2"/>
        <v>65.7290900142989</v>
      </c>
      <c r="H58" s="486" t="s">
        <v>265</v>
      </c>
      <c r="I58" s="22"/>
      <c r="J58" s="22"/>
      <c r="K58" s="22"/>
      <c r="L58" s="22"/>
      <c r="M58" s="22"/>
      <c r="N58" s="22"/>
      <c r="O58" s="22"/>
      <c r="P58" s="22"/>
      <c r="Q58" s="22"/>
    </row>
    <row r="59" spans="1:17" ht="15">
      <c r="A59" s="471" t="s">
        <v>218</v>
      </c>
      <c r="B59" s="455" t="s">
        <v>224</v>
      </c>
      <c r="C59" s="383">
        <v>41574.72692282169</v>
      </c>
      <c r="D59" s="383"/>
      <c r="E59" s="315"/>
      <c r="F59" s="315">
        <f>F60</f>
        <v>60187.5</v>
      </c>
      <c r="G59" s="384">
        <f t="shared" si="2"/>
        <v>144.7694415689864</v>
      </c>
      <c r="H59" s="486" t="s">
        <v>265</v>
      </c>
      <c r="I59" s="22"/>
      <c r="J59" s="22"/>
      <c r="K59" s="22"/>
      <c r="L59" s="22"/>
      <c r="M59" s="22"/>
      <c r="N59" s="22"/>
      <c r="O59" s="22"/>
      <c r="P59" s="22"/>
      <c r="Q59" s="22"/>
    </row>
    <row r="60" spans="1:17" ht="15">
      <c r="A60" s="472" t="s">
        <v>219</v>
      </c>
      <c r="B60" s="455" t="s">
        <v>225</v>
      </c>
      <c r="C60" s="383">
        <v>41574.72692282169</v>
      </c>
      <c r="D60" s="383"/>
      <c r="E60" s="315"/>
      <c r="F60" s="315">
        <v>60187.5</v>
      </c>
      <c r="G60" s="384">
        <f t="shared" si="2"/>
        <v>144.7694415689864</v>
      </c>
      <c r="H60" s="486" t="s">
        <v>265</v>
      </c>
      <c r="I60" s="22"/>
      <c r="J60" s="22"/>
      <c r="K60" s="22"/>
      <c r="L60" s="22"/>
      <c r="M60" s="22"/>
      <c r="N60" s="22"/>
      <c r="O60" s="22"/>
      <c r="P60" s="22"/>
      <c r="Q60" s="22"/>
    </row>
    <row r="61" spans="1:17" ht="15">
      <c r="A61" s="477" t="s">
        <v>72</v>
      </c>
      <c r="B61" s="455" t="s">
        <v>73</v>
      </c>
      <c r="C61" s="408">
        <v>138782.06383967085</v>
      </c>
      <c r="D61" s="383">
        <v>678541</v>
      </c>
      <c r="E61" s="315">
        <v>669185</v>
      </c>
      <c r="F61" s="315">
        <f>F62+F66+F70+F80+F82</f>
        <v>185471.85</v>
      </c>
      <c r="G61" s="384">
        <f t="shared" si="2"/>
        <v>133.64252185661968</v>
      </c>
      <c r="H61" s="486">
        <f>F61/E61*100</f>
        <v>27.71608000777065</v>
      </c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5">
      <c r="A62" s="471" t="s">
        <v>165</v>
      </c>
      <c r="B62" s="455" t="s">
        <v>189</v>
      </c>
      <c r="C62" s="408">
        <v>19312.315349392793</v>
      </c>
      <c r="D62" s="383"/>
      <c r="E62" s="315"/>
      <c r="F62" s="315">
        <f>F63+F64+F65</f>
        <v>35534.92</v>
      </c>
      <c r="G62" s="384">
        <f t="shared" si="2"/>
        <v>184.00134503353203</v>
      </c>
      <c r="H62" s="486" t="s">
        <v>265</v>
      </c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5">
      <c r="A63" s="472" t="s">
        <v>166</v>
      </c>
      <c r="B63" s="455" t="s">
        <v>190</v>
      </c>
      <c r="C63" s="409">
        <v>6523.932576813325</v>
      </c>
      <c r="D63" s="383"/>
      <c r="E63" s="315"/>
      <c r="F63" s="315">
        <v>21473.43</v>
      </c>
      <c r="G63" s="384">
        <f t="shared" si="2"/>
        <v>329.148557977417</v>
      </c>
      <c r="H63" s="486" t="s">
        <v>265</v>
      </c>
      <c r="I63" s="22"/>
      <c r="J63" s="22"/>
      <c r="K63" s="22"/>
      <c r="L63" s="22"/>
      <c r="M63" s="22"/>
      <c r="N63" s="22"/>
      <c r="O63" s="22"/>
      <c r="P63" s="22"/>
      <c r="Q63" s="22"/>
    </row>
    <row r="64" spans="1:17" ht="15">
      <c r="A64" s="472" t="s">
        <v>167</v>
      </c>
      <c r="B64" s="455" t="s">
        <v>191</v>
      </c>
      <c r="C64" s="409">
        <v>8199.491671643771</v>
      </c>
      <c r="D64" s="383"/>
      <c r="E64" s="315"/>
      <c r="F64" s="315">
        <v>8879.47</v>
      </c>
      <c r="G64" s="384">
        <f t="shared" si="2"/>
        <v>108.29293272786398</v>
      </c>
      <c r="H64" s="486" t="s">
        <v>265</v>
      </c>
      <c r="I64" s="22"/>
      <c r="J64" s="22"/>
      <c r="K64" s="22"/>
      <c r="L64" s="22"/>
      <c r="M64" s="22"/>
      <c r="N64" s="22"/>
      <c r="O64" s="22"/>
      <c r="P64" s="22"/>
      <c r="Q64" s="22"/>
    </row>
    <row r="65" spans="1:17" ht="15">
      <c r="A65" s="472" t="s">
        <v>168</v>
      </c>
      <c r="B65" s="455" t="s">
        <v>192</v>
      </c>
      <c r="C65" s="409">
        <v>4588.891100935695</v>
      </c>
      <c r="D65" s="383"/>
      <c r="E65" s="315"/>
      <c r="F65" s="315">
        <v>5182.02</v>
      </c>
      <c r="G65" s="384">
        <f t="shared" si="2"/>
        <v>112.92532086767899</v>
      </c>
      <c r="H65" s="486" t="s">
        <v>265</v>
      </c>
      <c r="I65" s="22"/>
      <c r="J65" s="22"/>
      <c r="K65" s="22"/>
      <c r="L65" s="22"/>
      <c r="M65" s="22"/>
      <c r="N65" s="22"/>
      <c r="O65" s="22"/>
      <c r="P65" s="22"/>
      <c r="Q65" s="22"/>
    </row>
    <row r="66" spans="1:17" ht="15">
      <c r="A66" s="471" t="s">
        <v>169</v>
      </c>
      <c r="B66" s="455" t="s">
        <v>193</v>
      </c>
      <c r="C66" s="408">
        <v>4397.650806291061</v>
      </c>
      <c r="D66" s="383"/>
      <c r="E66" s="315"/>
      <c r="F66" s="315">
        <f>F67+F68+F69</f>
        <v>11672.09</v>
      </c>
      <c r="G66" s="384">
        <f t="shared" si="2"/>
        <v>265.4164806196638</v>
      </c>
      <c r="H66" s="486" t="s">
        <v>265</v>
      </c>
      <c r="I66" s="22"/>
      <c r="J66" s="22"/>
      <c r="K66" s="22"/>
      <c r="L66" s="22"/>
      <c r="M66" s="22"/>
      <c r="N66" s="22"/>
      <c r="O66" s="22"/>
      <c r="P66" s="22"/>
      <c r="Q66" s="22"/>
    </row>
    <row r="67" spans="1:17" ht="15">
      <c r="A67" s="472" t="s">
        <v>170</v>
      </c>
      <c r="B67" s="455" t="s">
        <v>194</v>
      </c>
      <c r="C67" s="409">
        <v>1937.8950162585438</v>
      </c>
      <c r="D67" s="383"/>
      <c r="E67" s="315"/>
      <c r="F67" s="315">
        <v>8426.46</v>
      </c>
      <c r="G67" s="384">
        <f t="shared" si="2"/>
        <v>434.82541258962533</v>
      </c>
      <c r="H67" s="486" t="s">
        <v>265</v>
      </c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5">
      <c r="A68" s="472" t="s">
        <v>171</v>
      </c>
      <c r="B68" s="455" t="s">
        <v>195</v>
      </c>
      <c r="C68" s="409">
        <v>2097.3030725330145</v>
      </c>
      <c r="D68" s="383"/>
      <c r="E68" s="315"/>
      <c r="F68" s="315">
        <v>2444.42</v>
      </c>
      <c r="G68" s="384">
        <f t="shared" si="2"/>
        <v>116.55063266787454</v>
      </c>
      <c r="H68" s="486" t="s">
        <v>265</v>
      </c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15">
      <c r="A69" s="472" t="s">
        <v>172</v>
      </c>
      <c r="B69" s="455" t="s">
        <v>196</v>
      </c>
      <c r="C69" s="409">
        <v>362.4527174995023</v>
      </c>
      <c r="D69" s="383"/>
      <c r="E69" s="315"/>
      <c r="F69" s="315">
        <v>801.21</v>
      </c>
      <c r="G69" s="384">
        <f t="shared" si="2"/>
        <v>221.05228111611558</v>
      </c>
      <c r="H69" s="486" t="s">
        <v>265</v>
      </c>
      <c r="I69" s="22"/>
      <c r="J69" s="22"/>
      <c r="K69" s="22"/>
      <c r="L69" s="22"/>
      <c r="M69" s="22"/>
      <c r="N69" s="22"/>
      <c r="O69" s="22"/>
      <c r="P69" s="22"/>
      <c r="Q69" s="22"/>
    </row>
    <row r="70" spans="1:17" ht="15">
      <c r="A70" s="471" t="s">
        <v>173</v>
      </c>
      <c r="B70" s="455" t="s">
        <v>197</v>
      </c>
      <c r="C70" s="408">
        <v>102166.32822350522</v>
      </c>
      <c r="D70" s="383"/>
      <c r="E70" s="315"/>
      <c r="F70" s="315">
        <f>F71+F72+F73+F74+F75+F76+F77+F78+F79</f>
        <v>117137.05</v>
      </c>
      <c r="G70" s="384">
        <f t="shared" si="2"/>
        <v>114.6532835590841</v>
      </c>
      <c r="H70" s="486" t="s">
        <v>265</v>
      </c>
      <c r="I70" s="22"/>
      <c r="J70" s="22"/>
      <c r="K70" s="22"/>
      <c r="L70" s="22"/>
      <c r="M70" s="22"/>
      <c r="N70" s="22"/>
      <c r="O70" s="22"/>
      <c r="P70" s="22"/>
      <c r="Q70" s="22"/>
    </row>
    <row r="71" spans="1:17" ht="15">
      <c r="A71" s="472" t="s">
        <v>174</v>
      </c>
      <c r="B71" s="455" t="s">
        <v>198</v>
      </c>
      <c r="C71" s="409">
        <v>3728.0576016988516</v>
      </c>
      <c r="D71" s="383"/>
      <c r="E71" s="315"/>
      <c r="F71" s="315">
        <v>4758.47</v>
      </c>
      <c r="G71" s="384">
        <f t="shared" si="2"/>
        <v>127.63939049202449</v>
      </c>
      <c r="H71" s="486" t="s">
        <v>265</v>
      </c>
      <c r="I71" s="22"/>
      <c r="J71" s="22"/>
      <c r="K71" s="22"/>
      <c r="L71" s="22"/>
      <c r="M71" s="22"/>
      <c r="N71" s="22"/>
      <c r="O71" s="22"/>
      <c r="P71" s="22"/>
      <c r="Q71" s="22"/>
    </row>
    <row r="72" spans="1:17" ht="15">
      <c r="A72" s="472" t="s">
        <v>175</v>
      </c>
      <c r="B72" s="455" t="s">
        <v>199</v>
      </c>
      <c r="C72" s="409">
        <v>981.3988984006902</v>
      </c>
      <c r="D72" s="383"/>
      <c r="E72" s="315"/>
      <c r="F72" s="315">
        <v>1596.68</v>
      </c>
      <c r="G72" s="384">
        <f t="shared" si="2"/>
        <v>162.69429307511817</v>
      </c>
      <c r="H72" s="486" t="s">
        <v>265</v>
      </c>
      <c r="I72" s="22"/>
      <c r="J72" s="22"/>
      <c r="K72" s="22"/>
      <c r="L72" s="22"/>
      <c r="M72" s="22"/>
      <c r="N72" s="22"/>
      <c r="O72" s="22"/>
      <c r="P72" s="22"/>
      <c r="Q72" s="22"/>
    </row>
    <row r="73" spans="1:17" ht="15">
      <c r="A73" s="472" t="s">
        <v>176</v>
      </c>
      <c r="B73" s="455" t="s">
        <v>200</v>
      </c>
      <c r="C73" s="409">
        <v>5742.942464662551</v>
      </c>
      <c r="D73" s="383"/>
      <c r="E73" s="315"/>
      <c r="F73" s="315">
        <v>2715.14</v>
      </c>
      <c r="G73" s="384">
        <f t="shared" si="2"/>
        <v>47.2778548053857</v>
      </c>
      <c r="H73" s="486" t="s">
        <v>265</v>
      </c>
      <c r="I73" s="22"/>
      <c r="J73" s="22"/>
      <c r="K73" s="22"/>
      <c r="L73" s="22"/>
      <c r="M73" s="22"/>
      <c r="N73" s="22"/>
      <c r="O73" s="22"/>
      <c r="P73" s="22"/>
      <c r="Q73" s="22"/>
    </row>
    <row r="74" spans="1:17" ht="15">
      <c r="A74" s="472" t="s">
        <v>177</v>
      </c>
      <c r="B74" s="455" t="s">
        <v>201</v>
      </c>
      <c r="C74" s="409">
        <v>819.1293383768</v>
      </c>
      <c r="D74" s="383"/>
      <c r="E74" s="315"/>
      <c r="F74" s="315">
        <v>710.43</v>
      </c>
      <c r="G74" s="384">
        <f t="shared" si="2"/>
        <v>86.72989315799622</v>
      </c>
      <c r="H74" s="486" t="s">
        <v>265</v>
      </c>
      <c r="I74" s="22"/>
      <c r="J74" s="22"/>
      <c r="K74" s="22"/>
      <c r="L74" s="22"/>
      <c r="M74" s="22"/>
      <c r="N74" s="22"/>
      <c r="O74" s="22"/>
      <c r="P74" s="22"/>
      <c r="Q74" s="22"/>
    </row>
    <row r="75" spans="1:17" ht="15">
      <c r="A75" s="472" t="s">
        <v>178</v>
      </c>
      <c r="B75" s="455" t="s">
        <v>202</v>
      </c>
      <c r="C75" s="409">
        <v>27481.16265180171</v>
      </c>
      <c r="D75" s="383"/>
      <c r="E75" s="315"/>
      <c r="F75" s="315">
        <v>36894.55</v>
      </c>
      <c r="G75" s="384">
        <f t="shared" si="2"/>
        <v>134.25396322371802</v>
      </c>
      <c r="H75" s="486" t="s">
        <v>265</v>
      </c>
      <c r="I75" s="22"/>
      <c r="J75" s="22"/>
      <c r="K75" s="22"/>
      <c r="L75" s="22"/>
      <c r="M75" s="22"/>
      <c r="N75" s="22"/>
      <c r="O75" s="22"/>
      <c r="P75" s="22"/>
      <c r="Q75" s="22"/>
    </row>
    <row r="76" spans="1:17" ht="15">
      <c r="A76" s="472" t="s">
        <v>179</v>
      </c>
      <c r="B76" s="455" t="s">
        <v>203</v>
      </c>
      <c r="C76" s="409">
        <v>392.62857522065167</v>
      </c>
      <c r="D76" s="383"/>
      <c r="E76" s="315"/>
      <c r="F76" s="315">
        <v>70.72</v>
      </c>
      <c r="G76" s="384">
        <f t="shared" si="2"/>
        <v>18.011934042308656</v>
      </c>
      <c r="H76" s="486" t="s">
        <v>265</v>
      </c>
      <c r="I76" s="22"/>
      <c r="J76" s="22"/>
      <c r="K76" s="22"/>
      <c r="L76" s="22"/>
      <c r="M76" s="22"/>
      <c r="N76" s="22"/>
      <c r="O76" s="22"/>
      <c r="P76" s="22"/>
      <c r="Q76" s="22"/>
    </row>
    <row r="77" spans="1:17" ht="15">
      <c r="A77" s="472" t="s">
        <v>180</v>
      </c>
      <c r="B77" s="455" t="s">
        <v>204</v>
      </c>
      <c r="C77" s="409">
        <v>32474.068617691948</v>
      </c>
      <c r="D77" s="383"/>
      <c r="E77" s="315"/>
      <c r="F77" s="315">
        <v>26980.84</v>
      </c>
      <c r="G77" s="384">
        <f t="shared" si="2"/>
        <v>83.08426122281696</v>
      </c>
      <c r="H77" s="486" t="s">
        <v>265</v>
      </c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5">
      <c r="A78" s="472" t="s">
        <v>181</v>
      </c>
      <c r="B78" s="455" t="s">
        <v>205</v>
      </c>
      <c r="C78" s="409">
        <v>23949.83077841927</v>
      </c>
      <c r="D78" s="383"/>
      <c r="E78" s="315"/>
      <c r="F78" s="315">
        <v>33503.36</v>
      </c>
      <c r="G78" s="384">
        <f t="shared" si="2"/>
        <v>139.88975667497922</v>
      </c>
      <c r="H78" s="486" t="s">
        <v>265</v>
      </c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5">
      <c r="A79" s="472" t="s">
        <v>182</v>
      </c>
      <c r="B79" s="455" t="s">
        <v>206</v>
      </c>
      <c r="C79" s="409">
        <v>6597.109297232729</v>
      </c>
      <c r="D79" s="383"/>
      <c r="E79" s="315"/>
      <c r="F79" s="315">
        <v>9906.86</v>
      </c>
      <c r="G79" s="384">
        <f t="shared" si="2"/>
        <v>150.1697115152481</v>
      </c>
      <c r="H79" s="486" t="s">
        <v>265</v>
      </c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5">
      <c r="A80" s="471">
        <v>324</v>
      </c>
      <c r="B80" s="455" t="s">
        <v>207</v>
      </c>
      <c r="C80" s="408">
        <v>173.203264981087</v>
      </c>
      <c r="D80" s="383"/>
      <c r="E80" s="315"/>
      <c r="F80" s="315">
        <f>F81</f>
        <v>7392.44</v>
      </c>
      <c r="G80" s="384">
        <f t="shared" si="2"/>
        <v>4268.071967816092</v>
      </c>
      <c r="H80" s="486" t="s">
        <v>265</v>
      </c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5">
      <c r="A81" s="472" t="s">
        <v>183</v>
      </c>
      <c r="B81" s="455" t="s">
        <v>207</v>
      </c>
      <c r="C81" s="409">
        <v>173.203264981087</v>
      </c>
      <c r="D81" s="383"/>
      <c r="E81" s="315"/>
      <c r="F81" s="315">
        <v>7392.44</v>
      </c>
      <c r="G81" s="384">
        <f t="shared" si="2"/>
        <v>4268.071967816092</v>
      </c>
      <c r="H81" s="486" t="s">
        <v>265</v>
      </c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5">
      <c r="A82" s="471" t="s">
        <v>184</v>
      </c>
      <c r="B82" s="455" t="s">
        <v>208</v>
      </c>
      <c r="C82" s="408">
        <v>12732.566195500696</v>
      </c>
      <c r="D82" s="383"/>
      <c r="E82" s="315"/>
      <c r="F82" s="315">
        <f>F83+F84+F85+F86+F87</f>
        <v>13735.35</v>
      </c>
      <c r="G82" s="384">
        <f t="shared" si="2"/>
        <v>107.87573996555115</v>
      </c>
      <c r="H82" s="486" t="s">
        <v>265</v>
      </c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5">
      <c r="A83" s="472" t="s">
        <v>185</v>
      </c>
      <c r="B83" s="455" t="s">
        <v>209</v>
      </c>
      <c r="C83" s="409">
        <v>6009.732563541044</v>
      </c>
      <c r="D83" s="383"/>
      <c r="E83" s="315"/>
      <c r="F83" s="315">
        <v>9224.05</v>
      </c>
      <c r="G83" s="384">
        <f t="shared" si="2"/>
        <v>153.48519925760257</v>
      </c>
      <c r="H83" s="486" t="s">
        <v>265</v>
      </c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5">
      <c r="A84" s="472" t="s">
        <v>186</v>
      </c>
      <c r="B84" s="455" t="s">
        <v>210</v>
      </c>
      <c r="C84" s="409">
        <v>858.4511248258012</v>
      </c>
      <c r="D84" s="383"/>
      <c r="E84" s="315"/>
      <c r="F84" s="315">
        <v>0</v>
      </c>
      <c r="G84" s="384">
        <f>F84/C84*100</f>
        <v>0</v>
      </c>
      <c r="H84" s="486" t="s">
        <v>265</v>
      </c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472" t="s">
        <v>187</v>
      </c>
      <c r="B85" s="455" t="s">
        <v>211</v>
      </c>
      <c r="C85" s="409">
        <v>5064.727586435729</v>
      </c>
      <c r="D85" s="383"/>
      <c r="E85" s="315"/>
      <c r="F85" s="315">
        <v>3622.17</v>
      </c>
      <c r="G85" s="384">
        <f t="shared" si="2"/>
        <v>71.51756808600797</v>
      </c>
      <c r="H85" s="486" t="s">
        <v>265</v>
      </c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5">
      <c r="A86" s="472">
        <v>3295</v>
      </c>
      <c r="B86" s="455" t="s">
        <v>212</v>
      </c>
      <c r="C86" s="409">
        <v>734.9525515959917</v>
      </c>
      <c r="D86" s="383"/>
      <c r="E86" s="315"/>
      <c r="F86" s="315">
        <v>824.43</v>
      </c>
      <c r="G86" s="384">
        <f>F86/C86*100</f>
        <v>112.17458844243792</v>
      </c>
      <c r="H86" s="486" t="s">
        <v>265</v>
      </c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5">
      <c r="A87" s="472" t="s">
        <v>188</v>
      </c>
      <c r="B87" s="455" t="s">
        <v>208</v>
      </c>
      <c r="C87" s="409">
        <v>64.70236910213019</v>
      </c>
      <c r="D87" s="383"/>
      <c r="E87" s="315"/>
      <c r="F87" s="315">
        <v>64.7</v>
      </c>
      <c r="G87" s="384">
        <f>F87/C87*100</f>
        <v>99.99633846153849</v>
      </c>
      <c r="H87" s="486" t="s">
        <v>265</v>
      </c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5">
      <c r="A88" s="477" t="s">
        <v>76</v>
      </c>
      <c r="B88" s="455" t="s">
        <v>77</v>
      </c>
      <c r="C88" s="408">
        <v>246.06808680071669</v>
      </c>
      <c r="D88" s="383">
        <v>611</v>
      </c>
      <c r="E88" s="315">
        <v>611</v>
      </c>
      <c r="F88" s="315">
        <f>F89</f>
        <v>103.14</v>
      </c>
      <c r="G88" s="384">
        <f>F88/C88*100</f>
        <v>41.915228155339804</v>
      </c>
      <c r="H88" s="486">
        <f>F88/E88*100</f>
        <v>16.880523731587562</v>
      </c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5">
      <c r="A89" s="478" t="s">
        <v>226</v>
      </c>
      <c r="B89" s="455" t="s">
        <v>229</v>
      </c>
      <c r="C89" s="408">
        <v>246.06808680071669</v>
      </c>
      <c r="D89" s="383"/>
      <c r="E89" s="315"/>
      <c r="F89" s="315">
        <f>F90+F91</f>
        <v>103.14</v>
      </c>
      <c r="G89" s="384">
        <f>F89/C89*100</f>
        <v>41.915228155339804</v>
      </c>
      <c r="H89" s="486" t="s">
        <v>265</v>
      </c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5">
      <c r="A90" s="479" t="s">
        <v>227</v>
      </c>
      <c r="B90" s="455" t="s">
        <v>230</v>
      </c>
      <c r="C90" s="409">
        <v>246.06808680071669</v>
      </c>
      <c r="D90" s="383"/>
      <c r="E90" s="315"/>
      <c r="F90" s="315">
        <v>96.47</v>
      </c>
      <c r="G90" s="384">
        <f>F90/C90*100</f>
        <v>39.204596278317155</v>
      </c>
      <c r="H90" s="486" t="s">
        <v>265</v>
      </c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5">
      <c r="A91" s="479" t="s">
        <v>228</v>
      </c>
      <c r="B91" s="455" t="s">
        <v>231</v>
      </c>
      <c r="C91" s="409">
        <v>0</v>
      </c>
      <c r="D91" s="383"/>
      <c r="E91" s="315"/>
      <c r="F91" s="315">
        <v>6.67</v>
      </c>
      <c r="G91" s="384" t="s">
        <v>265</v>
      </c>
      <c r="H91" s="486" t="s">
        <v>265</v>
      </c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5">
      <c r="A92" s="476" t="s">
        <v>84</v>
      </c>
      <c r="B92" s="455" t="s">
        <v>85</v>
      </c>
      <c r="C92" s="409">
        <f>C93+C94</f>
        <v>20309.90775764815</v>
      </c>
      <c r="D92" s="383">
        <f>D93+D94</f>
        <v>319862</v>
      </c>
      <c r="E92" s="314">
        <v>320203</v>
      </c>
      <c r="F92" s="314">
        <f>F93+F94</f>
        <v>0</v>
      </c>
      <c r="G92" s="382">
        <f>F92/C92*100</f>
        <v>0</v>
      </c>
      <c r="H92" s="485">
        <f>F92/E92*100</f>
        <v>0</v>
      </c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5">
      <c r="A93" s="477" t="s">
        <v>86</v>
      </c>
      <c r="B93" s="455" t="s">
        <v>87</v>
      </c>
      <c r="C93" s="410">
        <v>0</v>
      </c>
      <c r="D93" s="383">
        <v>1327</v>
      </c>
      <c r="E93" s="315">
        <v>1327</v>
      </c>
      <c r="F93" s="315">
        <v>0</v>
      </c>
      <c r="G93" s="382" t="s">
        <v>265</v>
      </c>
      <c r="H93" s="486">
        <f>F93/E93*100</f>
        <v>0</v>
      </c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5">
      <c r="A94" s="477" t="s">
        <v>88</v>
      </c>
      <c r="B94" s="455" t="s">
        <v>89</v>
      </c>
      <c r="C94" s="410">
        <v>20309.90775764815</v>
      </c>
      <c r="D94" s="383">
        <v>318535</v>
      </c>
      <c r="E94" s="315">
        <v>318876</v>
      </c>
      <c r="F94" s="315">
        <f>F95</f>
        <v>0</v>
      </c>
      <c r="G94" s="384">
        <f aca="true" t="shared" si="3" ref="G94:G150">F94/C94*100</f>
        <v>0</v>
      </c>
      <c r="H94" s="486">
        <f>F94/E94*100</f>
        <v>0</v>
      </c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5">
      <c r="A95" s="478">
        <v>422</v>
      </c>
      <c r="B95" s="455" t="s">
        <v>237</v>
      </c>
      <c r="C95" s="410">
        <v>13673.767336916848</v>
      </c>
      <c r="D95" s="383"/>
      <c r="E95" s="315"/>
      <c r="F95" s="315">
        <f>F96</f>
        <v>0</v>
      </c>
      <c r="G95" s="384">
        <f t="shared" si="3"/>
        <v>0</v>
      </c>
      <c r="H95" s="486" t="s">
        <v>265</v>
      </c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5">
      <c r="A96" s="479" t="s">
        <v>236</v>
      </c>
      <c r="B96" s="455" t="s">
        <v>238</v>
      </c>
      <c r="C96" s="411">
        <v>13673.767336916848</v>
      </c>
      <c r="D96" s="383"/>
      <c r="E96" s="315"/>
      <c r="F96" s="315">
        <v>0</v>
      </c>
      <c r="G96" s="384">
        <f t="shared" si="3"/>
        <v>0</v>
      </c>
      <c r="H96" s="486" t="s">
        <v>265</v>
      </c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5">
      <c r="A97" s="478" t="s">
        <v>246</v>
      </c>
      <c r="B97" s="455" t="s">
        <v>247</v>
      </c>
      <c r="C97" s="412">
        <v>6636.140420731303</v>
      </c>
      <c r="D97" s="383"/>
      <c r="E97" s="315"/>
      <c r="F97" s="315">
        <v>0</v>
      </c>
      <c r="G97" s="384">
        <f t="shared" si="3"/>
        <v>0</v>
      </c>
      <c r="H97" s="486" t="s">
        <v>265</v>
      </c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5">
      <c r="A98" s="478" t="s">
        <v>248</v>
      </c>
      <c r="B98" s="455" t="s">
        <v>249</v>
      </c>
      <c r="C98" s="413">
        <v>6636.140420731303</v>
      </c>
      <c r="D98" s="383"/>
      <c r="E98" s="315"/>
      <c r="F98" s="315">
        <v>0</v>
      </c>
      <c r="G98" s="384">
        <f t="shared" si="3"/>
        <v>0</v>
      </c>
      <c r="H98" s="486" t="s">
        <v>265</v>
      </c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5">
      <c r="A99" s="475" t="s">
        <v>74</v>
      </c>
      <c r="B99" s="454" t="s">
        <v>75</v>
      </c>
      <c r="C99" s="414">
        <f>C100</f>
        <v>12643</v>
      </c>
      <c r="D99" s="381">
        <f>D100</f>
        <v>3888</v>
      </c>
      <c r="E99" s="313">
        <v>0</v>
      </c>
      <c r="F99" s="387">
        <f>F100</f>
        <v>0</v>
      </c>
      <c r="G99" s="416">
        <f>F99/C99*100</f>
        <v>0</v>
      </c>
      <c r="H99" s="488" t="s">
        <v>265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15">
      <c r="A100" s="476" t="s">
        <v>67</v>
      </c>
      <c r="B100" s="455" t="s">
        <v>68</v>
      </c>
      <c r="C100" s="383">
        <f>C101+C104+C121</f>
        <v>12643</v>
      </c>
      <c r="D100" s="383">
        <f>D104</f>
        <v>3888</v>
      </c>
      <c r="E100" s="314">
        <v>0</v>
      </c>
      <c r="F100" s="389">
        <f>F104</f>
        <v>0</v>
      </c>
      <c r="G100" s="417">
        <f t="shared" si="3"/>
        <v>0</v>
      </c>
      <c r="H100" s="489" t="s">
        <v>265</v>
      </c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5">
      <c r="A101" s="470" t="s">
        <v>70</v>
      </c>
      <c r="B101" s="455" t="s">
        <v>71</v>
      </c>
      <c r="C101" s="383">
        <f>C102</f>
        <v>282</v>
      </c>
      <c r="D101" s="383"/>
      <c r="E101" s="314"/>
      <c r="F101" s="389">
        <v>0</v>
      </c>
      <c r="G101" s="384">
        <f t="shared" si="3"/>
        <v>0</v>
      </c>
      <c r="H101" s="489" t="s">
        <v>265</v>
      </c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5">
      <c r="A102" s="471" t="s">
        <v>216</v>
      </c>
      <c r="B102" s="455" t="s">
        <v>223</v>
      </c>
      <c r="C102" s="383">
        <f>C103</f>
        <v>282</v>
      </c>
      <c r="D102" s="383"/>
      <c r="E102" s="314"/>
      <c r="F102" s="389">
        <v>0</v>
      </c>
      <c r="G102" s="384">
        <f t="shared" si="3"/>
        <v>0</v>
      </c>
      <c r="H102" s="489" t="s">
        <v>265</v>
      </c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">
      <c r="A103" s="472" t="s">
        <v>217</v>
      </c>
      <c r="B103" s="455" t="s">
        <v>223</v>
      </c>
      <c r="C103" s="383">
        <v>282</v>
      </c>
      <c r="D103" s="383"/>
      <c r="E103" s="314"/>
      <c r="F103" s="389">
        <v>0</v>
      </c>
      <c r="G103" s="384">
        <f t="shared" si="3"/>
        <v>0</v>
      </c>
      <c r="H103" s="489" t="s">
        <v>265</v>
      </c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5">
      <c r="A104" s="477" t="s">
        <v>72</v>
      </c>
      <c r="B104" s="455" t="s">
        <v>73</v>
      </c>
      <c r="C104" s="383">
        <f>C105+C107+C110+C118</f>
        <v>12023</v>
      </c>
      <c r="D104" s="383">
        <v>3888</v>
      </c>
      <c r="E104" s="315">
        <v>0</v>
      </c>
      <c r="F104" s="315">
        <f>F105+F107+F110+F118</f>
        <v>0</v>
      </c>
      <c r="G104" s="384">
        <f t="shared" si="3"/>
        <v>0</v>
      </c>
      <c r="H104" s="486" t="s">
        <v>265</v>
      </c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5">
      <c r="A105" s="471" t="s">
        <v>165</v>
      </c>
      <c r="B105" s="455" t="s">
        <v>189</v>
      </c>
      <c r="C105" s="383">
        <f>C106</f>
        <v>1140</v>
      </c>
      <c r="D105" s="383"/>
      <c r="E105" s="321"/>
      <c r="F105" s="315">
        <f>F106</f>
        <v>0</v>
      </c>
      <c r="G105" s="384">
        <f t="shared" si="3"/>
        <v>0</v>
      </c>
      <c r="H105" s="486" t="s">
        <v>265</v>
      </c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5">
      <c r="A106" s="472" t="s">
        <v>166</v>
      </c>
      <c r="B106" s="455" t="s">
        <v>190</v>
      </c>
      <c r="C106" s="383">
        <v>1140</v>
      </c>
      <c r="D106" s="383"/>
      <c r="E106" s="321"/>
      <c r="F106" s="315">
        <v>0</v>
      </c>
      <c r="G106" s="384">
        <f t="shared" si="3"/>
        <v>0</v>
      </c>
      <c r="H106" s="486" t="s">
        <v>265</v>
      </c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15">
      <c r="A107" s="471" t="s">
        <v>169</v>
      </c>
      <c r="B107" s="455" t="s">
        <v>193</v>
      </c>
      <c r="C107" s="383">
        <f>C108+C109</f>
        <v>705</v>
      </c>
      <c r="D107" s="383"/>
      <c r="E107" s="321"/>
      <c r="F107" s="315">
        <f>F108+F109</f>
        <v>0</v>
      </c>
      <c r="G107" s="384">
        <f t="shared" si="3"/>
        <v>0</v>
      </c>
      <c r="H107" s="486" t="s">
        <v>265</v>
      </c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5">
      <c r="A108" s="472" t="s">
        <v>170</v>
      </c>
      <c r="B108" s="455" t="s">
        <v>194</v>
      </c>
      <c r="C108" s="383">
        <v>116</v>
      </c>
      <c r="D108" s="383"/>
      <c r="E108" s="321"/>
      <c r="F108" s="315">
        <v>0</v>
      </c>
      <c r="G108" s="384">
        <f t="shared" si="3"/>
        <v>0</v>
      </c>
      <c r="H108" s="486" t="s">
        <v>265</v>
      </c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15">
      <c r="A109" s="472" t="s">
        <v>171</v>
      </c>
      <c r="B109" s="455" t="s">
        <v>195</v>
      </c>
      <c r="C109" s="383">
        <v>589</v>
      </c>
      <c r="D109" s="383"/>
      <c r="E109" s="321"/>
      <c r="F109" s="315">
        <v>0</v>
      </c>
      <c r="G109" s="384">
        <f t="shared" si="3"/>
        <v>0</v>
      </c>
      <c r="H109" s="486" t="s">
        <v>265</v>
      </c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 ht="15">
      <c r="A110" s="471" t="s">
        <v>173</v>
      </c>
      <c r="B110" s="455" t="s">
        <v>197</v>
      </c>
      <c r="C110" s="383">
        <f>C111+C112+C113+C114+C115+C116+C117</f>
        <v>8256</v>
      </c>
      <c r="D110" s="383"/>
      <c r="E110" s="321"/>
      <c r="F110" s="315">
        <v>0</v>
      </c>
      <c r="G110" s="384">
        <f t="shared" si="3"/>
        <v>0</v>
      </c>
      <c r="H110" s="486" t="s">
        <v>265</v>
      </c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 ht="15">
      <c r="A111" s="472" t="s">
        <v>174</v>
      </c>
      <c r="B111" s="455" t="s">
        <v>198</v>
      </c>
      <c r="C111" s="383">
        <v>802</v>
      </c>
      <c r="D111" s="383"/>
      <c r="E111" s="321"/>
      <c r="F111" s="315">
        <v>0</v>
      </c>
      <c r="G111" s="384">
        <f t="shared" si="3"/>
        <v>0</v>
      </c>
      <c r="H111" s="486" t="s">
        <v>265</v>
      </c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 ht="15">
      <c r="A112" s="472" t="s">
        <v>176</v>
      </c>
      <c r="B112" s="455" t="s">
        <v>200</v>
      </c>
      <c r="C112" s="383">
        <v>323</v>
      </c>
      <c r="D112" s="383"/>
      <c r="E112" s="321"/>
      <c r="F112" s="315">
        <v>0</v>
      </c>
      <c r="G112" s="384">
        <f t="shared" si="3"/>
        <v>0</v>
      </c>
      <c r="H112" s="486" t="s">
        <v>265</v>
      </c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 ht="15">
      <c r="A113" s="472" t="s">
        <v>177</v>
      </c>
      <c r="B113" s="455" t="s">
        <v>201</v>
      </c>
      <c r="C113" s="383">
        <v>48</v>
      </c>
      <c r="D113" s="383"/>
      <c r="E113" s="321"/>
      <c r="F113" s="315">
        <v>0</v>
      </c>
      <c r="G113" s="384">
        <f t="shared" si="3"/>
        <v>0</v>
      </c>
      <c r="H113" s="486" t="s">
        <v>265</v>
      </c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 ht="15">
      <c r="A114" s="472" t="s">
        <v>179</v>
      </c>
      <c r="B114" s="455" t="s">
        <v>203</v>
      </c>
      <c r="C114" s="383">
        <v>27</v>
      </c>
      <c r="D114" s="383"/>
      <c r="E114" s="321"/>
      <c r="F114" s="315">
        <v>0</v>
      </c>
      <c r="G114" s="384">
        <f t="shared" si="3"/>
        <v>0</v>
      </c>
      <c r="H114" s="486" t="s">
        <v>265</v>
      </c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5">
      <c r="A115" s="472" t="s">
        <v>180</v>
      </c>
      <c r="B115" s="455" t="s">
        <v>204</v>
      </c>
      <c r="C115" s="383">
        <v>952</v>
      </c>
      <c r="D115" s="383"/>
      <c r="E115" s="321"/>
      <c r="F115" s="315">
        <v>0</v>
      </c>
      <c r="G115" s="384">
        <f t="shared" si="3"/>
        <v>0</v>
      </c>
      <c r="H115" s="486" t="s">
        <v>265</v>
      </c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 ht="15">
      <c r="A116" s="472" t="s">
        <v>181</v>
      </c>
      <c r="B116" s="455" t="s">
        <v>205</v>
      </c>
      <c r="C116" s="383">
        <v>5140</v>
      </c>
      <c r="D116" s="383"/>
      <c r="E116" s="321"/>
      <c r="F116" s="315">
        <v>0</v>
      </c>
      <c r="G116" s="384">
        <f t="shared" si="3"/>
        <v>0</v>
      </c>
      <c r="H116" s="486" t="s">
        <v>265</v>
      </c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 ht="15">
      <c r="A117" s="472" t="s">
        <v>182</v>
      </c>
      <c r="B117" s="455" t="s">
        <v>206</v>
      </c>
      <c r="C117" s="383">
        <v>964</v>
      </c>
      <c r="D117" s="383"/>
      <c r="E117" s="321"/>
      <c r="F117" s="315">
        <v>0</v>
      </c>
      <c r="G117" s="384">
        <f t="shared" si="3"/>
        <v>0</v>
      </c>
      <c r="H117" s="486" t="s">
        <v>265</v>
      </c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 ht="15">
      <c r="A118" s="471" t="s">
        <v>184</v>
      </c>
      <c r="B118" s="455" t="s">
        <v>208</v>
      </c>
      <c r="C118" s="383">
        <f>C119+C120</f>
        <v>1922</v>
      </c>
      <c r="D118" s="383"/>
      <c r="E118" s="321"/>
      <c r="F118" s="315">
        <v>0</v>
      </c>
      <c r="G118" s="384">
        <f t="shared" si="3"/>
        <v>0</v>
      </c>
      <c r="H118" s="486" t="s">
        <v>265</v>
      </c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5">
      <c r="A119" s="472" t="s">
        <v>185</v>
      </c>
      <c r="B119" s="455" t="s">
        <v>209</v>
      </c>
      <c r="C119" s="383">
        <f>1857</f>
        <v>1857</v>
      </c>
      <c r="D119" s="383"/>
      <c r="E119" s="321"/>
      <c r="F119" s="315">
        <v>0</v>
      </c>
      <c r="G119" s="384">
        <f t="shared" si="3"/>
        <v>0</v>
      </c>
      <c r="H119" s="486" t="s">
        <v>265</v>
      </c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 ht="15">
      <c r="A120" s="472" t="s">
        <v>188</v>
      </c>
      <c r="B120" s="455" t="s">
        <v>208</v>
      </c>
      <c r="C120" s="383">
        <v>65</v>
      </c>
      <c r="D120" s="383"/>
      <c r="E120" s="321"/>
      <c r="F120" s="315">
        <v>0</v>
      </c>
      <c r="G120" s="384">
        <f t="shared" si="3"/>
        <v>0</v>
      </c>
      <c r="H120" s="486" t="s">
        <v>265</v>
      </c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 ht="15">
      <c r="A121" s="477" t="s">
        <v>76</v>
      </c>
      <c r="B121" s="455" t="s">
        <v>77</v>
      </c>
      <c r="C121" s="383">
        <f>C122</f>
        <v>338</v>
      </c>
      <c r="D121" s="383"/>
      <c r="E121" s="321"/>
      <c r="F121" s="315">
        <v>0</v>
      </c>
      <c r="G121" s="384">
        <f t="shared" si="3"/>
        <v>0</v>
      </c>
      <c r="H121" s="486" t="s">
        <v>265</v>
      </c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ht="15">
      <c r="A122" s="478" t="s">
        <v>226</v>
      </c>
      <c r="B122" s="455" t="s">
        <v>229</v>
      </c>
      <c r="C122" s="383">
        <f>C123</f>
        <v>338</v>
      </c>
      <c r="D122" s="383"/>
      <c r="E122" s="321"/>
      <c r="F122" s="315">
        <v>0</v>
      </c>
      <c r="G122" s="384">
        <f t="shared" si="3"/>
        <v>0</v>
      </c>
      <c r="H122" s="486" t="s">
        <v>265</v>
      </c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5">
      <c r="A123" s="479" t="s">
        <v>227</v>
      </c>
      <c r="B123" s="455" t="s">
        <v>230</v>
      </c>
      <c r="C123" s="383">
        <v>338</v>
      </c>
      <c r="D123" s="383"/>
      <c r="E123" s="321"/>
      <c r="F123" s="315">
        <v>0</v>
      </c>
      <c r="G123" s="384">
        <f t="shared" si="3"/>
        <v>0</v>
      </c>
      <c r="H123" s="486" t="s">
        <v>265</v>
      </c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15">
      <c r="A124" s="475" t="s">
        <v>48</v>
      </c>
      <c r="B124" s="454" t="s">
        <v>49</v>
      </c>
      <c r="C124" s="381">
        <f aca="true" t="shared" si="4" ref="C124:F126">C125</f>
        <v>0</v>
      </c>
      <c r="D124" s="381">
        <f t="shared" si="4"/>
        <v>0</v>
      </c>
      <c r="E124" s="381">
        <f t="shared" si="4"/>
        <v>0</v>
      </c>
      <c r="F124" s="381">
        <f t="shared" si="4"/>
        <v>686.57</v>
      </c>
      <c r="G124" s="384" t="s">
        <v>265</v>
      </c>
      <c r="H124" s="486" t="s">
        <v>265</v>
      </c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ht="15">
      <c r="A125" s="476" t="s">
        <v>67</v>
      </c>
      <c r="B125" s="455" t="s">
        <v>68</v>
      </c>
      <c r="C125" s="383">
        <f t="shared" si="4"/>
        <v>0</v>
      </c>
      <c r="D125" s="383">
        <f t="shared" si="4"/>
        <v>0</v>
      </c>
      <c r="E125" s="383">
        <f t="shared" si="4"/>
        <v>0</v>
      </c>
      <c r="F125" s="383">
        <f t="shared" si="4"/>
        <v>686.57</v>
      </c>
      <c r="G125" s="384" t="s">
        <v>265</v>
      </c>
      <c r="H125" s="486" t="s">
        <v>265</v>
      </c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5">
      <c r="A126" s="477" t="s">
        <v>72</v>
      </c>
      <c r="B126" s="455" t="s">
        <v>73</v>
      </c>
      <c r="C126" s="383">
        <f t="shared" si="4"/>
        <v>0</v>
      </c>
      <c r="D126" s="383">
        <f t="shared" si="4"/>
        <v>0</v>
      </c>
      <c r="E126" s="383">
        <f t="shared" si="4"/>
        <v>0</v>
      </c>
      <c r="F126" s="383">
        <f t="shared" si="4"/>
        <v>686.57</v>
      </c>
      <c r="G126" s="384" t="s">
        <v>265</v>
      </c>
      <c r="H126" s="486" t="s">
        <v>265</v>
      </c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15">
      <c r="A127" s="471" t="s">
        <v>165</v>
      </c>
      <c r="B127" s="455" t="s">
        <v>189</v>
      </c>
      <c r="C127" s="391"/>
      <c r="D127" s="383"/>
      <c r="E127" s="321"/>
      <c r="F127" s="383">
        <f>F128</f>
        <v>686.57</v>
      </c>
      <c r="G127" s="384" t="s">
        <v>265</v>
      </c>
      <c r="H127" s="486" t="s">
        <v>265</v>
      </c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ht="15">
      <c r="A128" s="472" t="s">
        <v>166</v>
      </c>
      <c r="B128" s="455" t="s">
        <v>190</v>
      </c>
      <c r="C128" s="391"/>
      <c r="D128" s="383"/>
      <c r="E128" s="321"/>
      <c r="F128" s="383">
        <v>686.57</v>
      </c>
      <c r="G128" s="384" t="s">
        <v>265</v>
      </c>
      <c r="H128" s="486" t="s">
        <v>265</v>
      </c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ht="15">
      <c r="A129" s="480" t="s">
        <v>250</v>
      </c>
      <c r="B129" s="453" t="s">
        <v>251</v>
      </c>
      <c r="C129" s="380">
        <f>C130</f>
        <v>3497</v>
      </c>
      <c r="D129" s="380">
        <v>0</v>
      </c>
      <c r="E129" s="318">
        <v>0</v>
      </c>
      <c r="F129" s="318">
        <v>0</v>
      </c>
      <c r="G129" s="378">
        <f aca="true" t="shared" si="5" ref="G129:G138">F129/C129*100</f>
        <v>0</v>
      </c>
      <c r="H129" s="484" t="s">
        <v>265</v>
      </c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ht="15">
      <c r="A130" s="475" t="s">
        <v>48</v>
      </c>
      <c r="B130" s="454" t="s">
        <v>49</v>
      </c>
      <c r="C130" s="381">
        <f>C131</f>
        <v>3497</v>
      </c>
      <c r="D130" s="381"/>
      <c r="E130" s="319"/>
      <c r="F130" s="322">
        <v>0</v>
      </c>
      <c r="G130" s="416">
        <f t="shared" si="5"/>
        <v>0</v>
      </c>
      <c r="H130" s="488" t="s">
        <v>265</v>
      </c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ht="15">
      <c r="A131" s="476" t="s">
        <v>67</v>
      </c>
      <c r="B131" s="455" t="s">
        <v>68</v>
      </c>
      <c r="C131" s="383">
        <f>C132</f>
        <v>3497</v>
      </c>
      <c r="D131" s="383"/>
      <c r="E131" s="320"/>
      <c r="F131" s="323">
        <v>0</v>
      </c>
      <c r="G131" s="417">
        <f t="shared" si="5"/>
        <v>0</v>
      </c>
      <c r="H131" s="489" t="s">
        <v>265</v>
      </c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5">
      <c r="A132" s="477" t="s">
        <v>72</v>
      </c>
      <c r="B132" s="455" t="s">
        <v>73</v>
      </c>
      <c r="C132" s="383">
        <f>C133+C135+C137</f>
        <v>3497</v>
      </c>
      <c r="D132" s="383"/>
      <c r="E132" s="321"/>
      <c r="F132" s="321">
        <v>0</v>
      </c>
      <c r="G132" s="384">
        <f t="shared" si="5"/>
        <v>0</v>
      </c>
      <c r="H132" s="486" t="s">
        <v>265</v>
      </c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ht="15">
      <c r="A133" s="471" t="s">
        <v>165</v>
      </c>
      <c r="B133" s="455" t="s">
        <v>189</v>
      </c>
      <c r="C133" s="383">
        <f>C134</f>
        <v>562</v>
      </c>
      <c r="D133" s="383"/>
      <c r="E133" s="321"/>
      <c r="F133" s="321">
        <v>0</v>
      </c>
      <c r="G133" s="384">
        <f t="shared" si="5"/>
        <v>0</v>
      </c>
      <c r="H133" s="486" t="s">
        <v>265</v>
      </c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ht="15">
      <c r="A134" s="472" t="s">
        <v>166</v>
      </c>
      <c r="B134" s="455" t="s">
        <v>190</v>
      </c>
      <c r="C134" s="383">
        <v>562</v>
      </c>
      <c r="D134" s="383"/>
      <c r="E134" s="321"/>
      <c r="F134" s="321">
        <v>0</v>
      </c>
      <c r="G134" s="384">
        <f t="shared" si="5"/>
        <v>0</v>
      </c>
      <c r="H134" s="486" t="s">
        <v>265</v>
      </c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ht="15">
      <c r="A135" s="471" t="s">
        <v>173</v>
      </c>
      <c r="B135" s="455" t="s">
        <v>197</v>
      </c>
      <c r="C135" s="383">
        <f>SUM(C136:C136)</f>
        <v>119</v>
      </c>
      <c r="D135" s="383"/>
      <c r="E135" s="321"/>
      <c r="F135" s="321">
        <v>0</v>
      </c>
      <c r="G135" s="384">
        <f t="shared" si="5"/>
        <v>0</v>
      </c>
      <c r="H135" s="486" t="s">
        <v>265</v>
      </c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ht="15">
      <c r="A136" s="472" t="s">
        <v>182</v>
      </c>
      <c r="B136" s="455" t="s">
        <v>206</v>
      </c>
      <c r="C136" s="383">
        <v>119</v>
      </c>
      <c r="D136" s="383"/>
      <c r="E136" s="321"/>
      <c r="F136" s="321">
        <v>0</v>
      </c>
      <c r="G136" s="384">
        <f t="shared" si="5"/>
        <v>0</v>
      </c>
      <c r="H136" s="486" t="s">
        <v>265</v>
      </c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ht="15">
      <c r="A137" s="471" t="s">
        <v>184</v>
      </c>
      <c r="B137" s="455" t="s">
        <v>208</v>
      </c>
      <c r="C137" s="383">
        <f>SUM(C138:C138)</f>
        <v>2816</v>
      </c>
      <c r="D137" s="383"/>
      <c r="E137" s="321"/>
      <c r="F137" s="321">
        <v>0</v>
      </c>
      <c r="G137" s="384">
        <f t="shared" si="5"/>
        <v>0</v>
      </c>
      <c r="H137" s="486" t="s">
        <v>265</v>
      </c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ht="15">
      <c r="A138" s="472" t="s">
        <v>186</v>
      </c>
      <c r="B138" s="455" t="s">
        <v>210</v>
      </c>
      <c r="C138" s="383">
        <v>2816</v>
      </c>
      <c r="D138" s="383"/>
      <c r="E138" s="321"/>
      <c r="F138" s="321">
        <v>0</v>
      </c>
      <c r="G138" s="384">
        <f t="shared" si="5"/>
        <v>0</v>
      </c>
      <c r="H138" s="486" t="s">
        <v>265</v>
      </c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15">
      <c r="A139" s="480" t="s">
        <v>125</v>
      </c>
      <c r="B139" s="453" t="s">
        <v>126</v>
      </c>
      <c r="C139" s="392">
        <f>C140+C146</f>
        <v>820</v>
      </c>
      <c r="D139" s="380">
        <f>D140+D146</f>
        <v>71471</v>
      </c>
      <c r="E139" s="318">
        <v>71471</v>
      </c>
      <c r="F139" s="318">
        <f>F140+F146</f>
        <v>901.4</v>
      </c>
      <c r="G139" s="378">
        <f t="shared" si="3"/>
        <v>109.92682926829266</v>
      </c>
      <c r="H139" s="484">
        <f>F139/E139*100</f>
        <v>1.2612108407605882</v>
      </c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5">
      <c r="A140" s="475" t="s">
        <v>57</v>
      </c>
      <c r="B140" s="454" t="s">
        <v>58</v>
      </c>
      <c r="C140" s="393">
        <v>0</v>
      </c>
      <c r="D140" s="381">
        <f>D141</f>
        <v>52890</v>
      </c>
      <c r="E140" s="319">
        <v>52890</v>
      </c>
      <c r="F140" s="319">
        <f>F141</f>
        <v>0</v>
      </c>
      <c r="G140" s="384" t="s">
        <v>265</v>
      </c>
      <c r="H140" s="487">
        <f>F140/E140*100</f>
        <v>0</v>
      </c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ht="15">
      <c r="A141" s="476" t="s">
        <v>67</v>
      </c>
      <c r="B141" s="455" t="s">
        <v>68</v>
      </c>
      <c r="C141" s="394">
        <v>0</v>
      </c>
      <c r="D141" s="383">
        <f>D142</f>
        <v>52890</v>
      </c>
      <c r="E141" s="320">
        <v>52890</v>
      </c>
      <c r="F141" s="320">
        <f>F142</f>
        <v>0</v>
      </c>
      <c r="G141" s="382" t="s">
        <v>265</v>
      </c>
      <c r="H141" s="485">
        <f>F141/E141*100</f>
        <v>0</v>
      </c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5">
      <c r="A142" s="477" t="s">
        <v>80</v>
      </c>
      <c r="B142" s="455" t="s">
        <v>81</v>
      </c>
      <c r="C142" s="394">
        <v>0</v>
      </c>
      <c r="D142" s="383">
        <v>52890</v>
      </c>
      <c r="E142" s="321">
        <v>52890</v>
      </c>
      <c r="F142" s="321">
        <f>F143</f>
        <v>0</v>
      </c>
      <c r="G142" s="384" t="s">
        <v>265</v>
      </c>
      <c r="H142" s="486">
        <f>F142/E142*100</f>
        <v>0</v>
      </c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5">
      <c r="A143" s="473">
        <v>369</v>
      </c>
      <c r="B143" s="455" t="s">
        <v>157</v>
      </c>
      <c r="C143" s="386"/>
      <c r="D143" s="383"/>
      <c r="E143" s="321"/>
      <c r="F143" s="321">
        <f>F144+F145</f>
        <v>0</v>
      </c>
      <c r="G143" s="384" t="s">
        <v>265</v>
      </c>
      <c r="H143" s="486" t="s">
        <v>265</v>
      </c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5">
      <c r="A144" s="474">
        <v>3691</v>
      </c>
      <c r="B144" s="455" t="s">
        <v>158</v>
      </c>
      <c r="C144" s="386"/>
      <c r="D144" s="383"/>
      <c r="E144" s="321"/>
      <c r="F144" s="321">
        <v>0</v>
      </c>
      <c r="G144" s="384" t="s">
        <v>265</v>
      </c>
      <c r="H144" s="486" t="s">
        <v>265</v>
      </c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30">
      <c r="A145" s="474">
        <v>3693</v>
      </c>
      <c r="B145" s="455" t="s">
        <v>159</v>
      </c>
      <c r="C145" s="386"/>
      <c r="D145" s="383"/>
      <c r="E145" s="321"/>
      <c r="F145" s="321">
        <v>0</v>
      </c>
      <c r="G145" s="384" t="s">
        <v>265</v>
      </c>
      <c r="H145" s="486" t="s">
        <v>265</v>
      </c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5">
      <c r="A146" s="475" t="s">
        <v>48</v>
      </c>
      <c r="B146" s="454" t="s">
        <v>49</v>
      </c>
      <c r="C146" s="393">
        <f>C147</f>
        <v>820</v>
      </c>
      <c r="D146" s="381">
        <f>D147</f>
        <v>18581</v>
      </c>
      <c r="E146" s="319">
        <v>18581</v>
      </c>
      <c r="F146" s="322">
        <f>F147</f>
        <v>901.4</v>
      </c>
      <c r="G146" s="416">
        <f t="shared" si="3"/>
        <v>109.92682926829266</v>
      </c>
      <c r="H146" s="488">
        <f>F146/E146*100</f>
        <v>4.851192077929067</v>
      </c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5">
      <c r="A147" s="476" t="s">
        <v>67</v>
      </c>
      <c r="B147" s="455" t="s">
        <v>68</v>
      </c>
      <c r="C147" s="394">
        <f>C148</f>
        <v>820</v>
      </c>
      <c r="D147" s="383">
        <f>D148+D151</f>
        <v>18581</v>
      </c>
      <c r="E147" s="320">
        <v>18581</v>
      </c>
      <c r="F147" s="323">
        <f>F148</f>
        <v>901.4</v>
      </c>
      <c r="G147" s="417">
        <f t="shared" si="3"/>
        <v>109.92682926829266</v>
      </c>
      <c r="H147" s="489">
        <f>F147/E147*100</f>
        <v>4.851192077929067</v>
      </c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">
      <c r="A148" s="477" t="s">
        <v>72</v>
      </c>
      <c r="B148" s="455" t="s">
        <v>73</v>
      </c>
      <c r="C148" s="394">
        <f>C149</f>
        <v>820</v>
      </c>
      <c r="D148" s="383">
        <v>5309</v>
      </c>
      <c r="E148" s="321">
        <v>5309</v>
      </c>
      <c r="F148" s="321">
        <f>F149</f>
        <v>901.4</v>
      </c>
      <c r="G148" s="384">
        <f t="shared" si="3"/>
        <v>109.92682926829266</v>
      </c>
      <c r="H148" s="486">
        <f>F148/E148*100</f>
        <v>16.97871538896214</v>
      </c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ht="15">
      <c r="A149" s="471" t="s">
        <v>165</v>
      </c>
      <c r="B149" s="455" t="s">
        <v>189</v>
      </c>
      <c r="C149" s="394">
        <f>C150</f>
        <v>820</v>
      </c>
      <c r="D149" s="383"/>
      <c r="E149" s="321"/>
      <c r="F149" s="321">
        <f>F150</f>
        <v>901.4</v>
      </c>
      <c r="G149" s="384">
        <f t="shared" si="3"/>
        <v>109.92682926829266</v>
      </c>
      <c r="H149" s="486" t="s">
        <v>265</v>
      </c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5">
      <c r="A150" s="472" t="s">
        <v>166</v>
      </c>
      <c r="B150" s="455" t="s">
        <v>190</v>
      </c>
      <c r="C150" s="394">
        <v>820</v>
      </c>
      <c r="D150" s="383"/>
      <c r="E150" s="321"/>
      <c r="F150" s="321">
        <v>901.4</v>
      </c>
      <c r="G150" s="384">
        <f t="shared" si="3"/>
        <v>109.92682926829266</v>
      </c>
      <c r="H150" s="486" t="s">
        <v>265</v>
      </c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5">
      <c r="A151" s="477" t="s">
        <v>80</v>
      </c>
      <c r="B151" s="455" t="s">
        <v>81</v>
      </c>
      <c r="C151" s="386"/>
      <c r="D151" s="383">
        <v>13272</v>
      </c>
      <c r="E151" s="321">
        <v>13272</v>
      </c>
      <c r="F151" s="321">
        <f>F152</f>
        <v>0</v>
      </c>
      <c r="G151" s="384" t="s">
        <v>265</v>
      </c>
      <c r="H151" s="486">
        <f>F151/E151*100</f>
        <v>0</v>
      </c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5">
      <c r="A152" s="473">
        <v>369</v>
      </c>
      <c r="B152" s="455" t="s">
        <v>157</v>
      </c>
      <c r="C152" s="386"/>
      <c r="D152" s="383"/>
      <c r="E152" s="321"/>
      <c r="F152" s="321">
        <f>F153+F154</f>
        <v>0</v>
      </c>
      <c r="G152" s="384" t="s">
        <v>265</v>
      </c>
      <c r="H152" s="486" t="s">
        <v>265</v>
      </c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5">
      <c r="A153" s="474">
        <v>3691</v>
      </c>
      <c r="B153" s="455" t="s">
        <v>158</v>
      </c>
      <c r="C153" s="386"/>
      <c r="D153" s="383"/>
      <c r="E153" s="321"/>
      <c r="F153" s="321">
        <v>0</v>
      </c>
      <c r="G153" s="384" t="s">
        <v>265</v>
      </c>
      <c r="H153" s="486" t="s">
        <v>265</v>
      </c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30">
      <c r="A154" s="474">
        <v>3693</v>
      </c>
      <c r="B154" s="455" t="s">
        <v>159</v>
      </c>
      <c r="C154" s="386"/>
      <c r="D154" s="383"/>
      <c r="E154" s="321"/>
      <c r="F154" s="321">
        <v>0</v>
      </c>
      <c r="G154" s="384" t="s">
        <v>265</v>
      </c>
      <c r="H154" s="486" t="s">
        <v>265</v>
      </c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">
      <c r="A155" s="480" t="s">
        <v>127</v>
      </c>
      <c r="B155" s="453" t="s">
        <v>128</v>
      </c>
      <c r="C155" s="392">
        <v>0</v>
      </c>
      <c r="D155" s="380">
        <f>D156</f>
        <v>1672307</v>
      </c>
      <c r="E155" s="318">
        <v>1672307</v>
      </c>
      <c r="F155" s="318">
        <f>F156</f>
        <v>0</v>
      </c>
      <c r="G155" s="378" t="s">
        <v>265</v>
      </c>
      <c r="H155" s="484">
        <f>F155/E155*100</f>
        <v>0</v>
      </c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">
      <c r="A156" s="475" t="s">
        <v>129</v>
      </c>
      <c r="B156" s="454" t="s">
        <v>130</v>
      </c>
      <c r="C156" s="393">
        <v>0</v>
      </c>
      <c r="D156" s="381">
        <f>D157</f>
        <v>1672307</v>
      </c>
      <c r="E156" s="319">
        <v>1672307</v>
      </c>
      <c r="F156" s="319">
        <f>F157</f>
        <v>0</v>
      </c>
      <c r="G156" s="415" t="s">
        <v>265</v>
      </c>
      <c r="H156" s="487">
        <f>F156/E156*100</f>
        <v>0</v>
      </c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15">
      <c r="A157" s="476" t="s">
        <v>67</v>
      </c>
      <c r="B157" s="455" t="s">
        <v>68</v>
      </c>
      <c r="C157" s="394">
        <v>0</v>
      </c>
      <c r="D157" s="383">
        <f>D158</f>
        <v>1672307</v>
      </c>
      <c r="E157" s="320">
        <v>1672307</v>
      </c>
      <c r="F157" s="320">
        <f>F158</f>
        <v>0</v>
      </c>
      <c r="G157" s="382" t="s">
        <v>265</v>
      </c>
      <c r="H157" s="485">
        <f>F157/E157*100</f>
        <v>0</v>
      </c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ht="15">
      <c r="A158" s="477" t="s">
        <v>82</v>
      </c>
      <c r="B158" s="455" t="s">
        <v>83</v>
      </c>
      <c r="C158" s="394">
        <v>0</v>
      </c>
      <c r="D158" s="383">
        <v>1672307</v>
      </c>
      <c r="E158" s="321">
        <v>1672307</v>
      </c>
      <c r="F158" s="321">
        <f>F159</f>
        <v>0</v>
      </c>
      <c r="G158" s="384" t="s">
        <v>265</v>
      </c>
      <c r="H158" s="486">
        <f>F158/E158*100</f>
        <v>0</v>
      </c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5">
      <c r="A159" s="471" t="s">
        <v>160</v>
      </c>
      <c r="B159" s="455" t="s">
        <v>161</v>
      </c>
      <c r="C159" s="386"/>
      <c r="D159" s="383"/>
      <c r="E159" s="321"/>
      <c r="F159" s="321">
        <f>F160</f>
        <v>0</v>
      </c>
      <c r="G159" s="384" t="s">
        <v>265</v>
      </c>
      <c r="H159" s="486" t="s">
        <v>265</v>
      </c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5">
      <c r="A160" s="472" t="s">
        <v>162</v>
      </c>
      <c r="B160" s="455" t="s">
        <v>163</v>
      </c>
      <c r="C160" s="386"/>
      <c r="D160" s="383"/>
      <c r="E160" s="321"/>
      <c r="F160" s="321">
        <v>0</v>
      </c>
      <c r="G160" s="384" t="s">
        <v>265</v>
      </c>
      <c r="H160" s="486" t="s">
        <v>265</v>
      </c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28.5">
      <c r="A161" s="480" t="s">
        <v>131</v>
      </c>
      <c r="B161" s="453" t="s">
        <v>132</v>
      </c>
      <c r="C161" s="392">
        <v>0</v>
      </c>
      <c r="D161" s="380">
        <f>D162</f>
        <v>43283</v>
      </c>
      <c r="E161" s="318">
        <v>43283</v>
      </c>
      <c r="F161" s="318">
        <f>F162</f>
        <v>0</v>
      </c>
      <c r="G161" s="378" t="s">
        <v>265</v>
      </c>
      <c r="H161" s="484">
        <f>F161/E161*100</f>
        <v>0</v>
      </c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5">
      <c r="A162" s="475" t="s">
        <v>59</v>
      </c>
      <c r="B162" s="454" t="s">
        <v>60</v>
      </c>
      <c r="C162" s="393">
        <v>0</v>
      </c>
      <c r="D162" s="381">
        <f>D163</f>
        <v>43283</v>
      </c>
      <c r="E162" s="319">
        <v>43283</v>
      </c>
      <c r="F162" s="319">
        <f>F163</f>
        <v>0</v>
      </c>
      <c r="G162" s="415" t="s">
        <v>265</v>
      </c>
      <c r="H162" s="487">
        <f>F162/E162*100</f>
        <v>0</v>
      </c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">
      <c r="A163" s="476" t="s">
        <v>67</v>
      </c>
      <c r="B163" s="455" t="s">
        <v>68</v>
      </c>
      <c r="C163" s="394">
        <v>0</v>
      </c>
      <c r="D163" s="383">
        <f>D164+D169</f>
        <v>43283</v>
      </c>
      <c r="E163" s="320">
        <v>43283</v>
      </c>
      <c r="F163" s="320">
        <f>F164+F169</f>
        <v>0</v>
      </c>
      <c r="G163" s="382" t="s">
        <v>265</v>
      </c>
      <c r="H163" s="485">
        <f>F163/E163*100</f>
        <v>0</v>
      </c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5">
      <c r="A164" s="477" t="s">
        <v>70</v>
      </c>
      <c r="B164" s="455" t="s">
        <v>71</v>
      </c>
      <c r="C164" s="394">
        <v>0</v>
      </c>
      <c r="D164" s="383">
        <v>3920</v>
      </c>
      <c r="E164" s="321">
        <v>3920</v>
      </c>
      <c r="F164" s="321">
        <f>F165</f>
        <v>0</v>
      </c>
      <c r="G164" s="384" t="s">
        <v>265</v>
      </c>
      <c r="H164" s="486">
        <f>F164/E164*100</f>
        <v>0</v>
      </c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">
      <c r="A165" s="471" t="s">
        <v>213</v>
      </c>
      <c r="B165" s="455" t="s">
        <v>220</v>
      </c>
      <c r="C165" s="394"/>
      <c r="D165" s="383"/>
      <c r="E165" s="321"/>
      <c r="F165" s="321">
        <f>F166</f>
        <v>0</v>
      </c>
      <c r="G165" s="384" t="s">
        <v>265</v>
      </c>
      <c r="H165" s="486" t="s">
        <v>265</v>
      </c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5">
      <c r="A166" s="472" t="s">
        <v>214</v>
      </c>
      <c r="B166" s="455" t="s">
        <v>221</v>
      </c>
      <c r="C166" s="394"/>
      <c r="D166" s="383"/>
      <c r="E166" s="321"/>
      <c r="F166" s="321">
        <v>0</v>
      </c>
      <c r="G166" s="384" t="s">
        <v>265</v>
      </c>
      <c r="H166" s="486" t="s">
        <v>265</v>
      </c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5">
      <c r="A167" s="471" t="s">
        <v>218</v>
      </c>
      <c r="B167" s="455" t="s">
        <v>224</v>
      </c>
      <c r="C167" s="394"/>
      <c r="D167" s="383"/>
      <c r="E167" s="321"/>
      <c r="F167" s="321">
        <f>F168</f>
        <v>0</v>
      </c>
      <c r="G167" s="384" t="s">
        <v>265</v>
      </c>
      <c r="H167" s="486" t="s">
        <v>265</v>
      </c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5">
      <c r="A168" s="472" t="s">
        <v>219</v>
      </c>
      <c r="B168" s="455" t="s">
        <v>225</v>
      </c>
      <c r="C168" s="394"/>
      <c r="D168" s="383"/>
      <c r="E168" s="321"/>
      <c r="F168" s="321">
        <v>0</v>
      </c>
      <c r="G168" s="384" t="s">
        <v>265</v>
      </c>
      <c r="H168" s="486" t="s">
        <v>265</v>
      </c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4.25" customHeight="1">
      <c r="A169" s="477" t="s">
        <v>72</v>
      </c>
      <c r="B169" s="455" t="s">
        <v>73</v>
      </c>
      <c r="C169" s="394">
        <v>0</v>
      </c>
      <c r="D169" s="383">
        <v>39363</v>
      </c>
      <c r="E169" s="321">
        <v>39363</v>
      </c>
      <c r="F169" s="321">
        <f>F170+F172+F177+F179</f>
        <v>0</v>
      </c>
      <c r="G169" s="384" t="s">
        <v>265</v>
      </c>
      <c r="H169" s="486">
        <f>F169/E169*100</f>
        <v>0</v>
      </c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 ht="15">
      <c r="A170" s="471" t="s">
        <v>165</v>
      </c>
      <c r="B170" s="455" t="s">
        <v>189</v>
      </c>
      <c r="C170" s="386"/>
      <c r="D170" s="383"/>
      <c r="E170" s="321"/>
      <c r="F170" s="321">
        <f>F171</f>
        <v>0</v>
      </c>
      <c r="G170" s="384" t="s">
        <v>265</v>
      </c>
      <c r="H170" s="486" t="s">
        <v>265</v>
      </c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5">
      <c r="A171" s="472" t="s">
        <v>166</v>
      </c>
      <c r="B171" s="455" t="s">
        <v>190</v>
      </c>
      <c r="C171" s="386"/>
      <c r="D171" s="383"/>
      <c r="E171" s="321"/>
      <c r="F171" s="321">
        <v>0</v>
      </c>
      <c r="G171" s="384" t="s">
        <v>265</v>
      </c>
      <c r="H171" s="486" t="s">
        <v>265</v>
      </c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5">
      <c r="A172" s="471" t="s">
        <v>173</v>
      </c>
      <c r="B172" s="455" t="s">
        <v>197</v>
      </c>
      <c r="C172" s="386"/>
      <c r="D172" s="383"/>
      <c r="E172" s="321"/>
      <c r="F172" s="321">
        <f>F173+F174+F175+F176</f>
        <v>0</v>
      </c>
      <c r="G172" s="384" t="s">
        <v>265</v>
      </c>
      <c r="H172" s="486" t="s">
        <v>265</v>
      </c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5">
      <c r="A173" s="472" t="s">
        <v>176</v>
      </c>
      <c r="B173" s="455" t="s">
        <v>200</v>
      </c>
      <c r="C173" s="386"/>
      <c r="D173" s="383"/>
      <c r="E173" s="321"/>
      <c r="F173" s="321">
        <v>0</v>
      </c>
      <c r="G173" s="384" t="s">
        <v>265</v>
      </c>
      <c r="H173" s="486" t="s">
        <v>265</v>
      </c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5">
      <c r="A174" s="472" t="s">
        <v>178</v>
      </c>
      <c r="B174" s="455" t="s">
        <v>202</v>
      </c>
      <c r="C174" s="386"/>
      <c r="D174" s="383"/>
      <c r="E174" s="321"/>
      <c r="F174" s="321">
        <v>0</v>
      </c>
      <c r="G174" s="384" t="s">
        <v>265</v>
      </c>
      <c r="H174" s="486" t="s">
        <v>265</v>
      </c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5">
      <c r="A175" s="472" t="s">
        <v>180</v>
      </c>
      <c r="B175" s="455" t="s">
        <v>204</v>
      </c>
      <c r="C175" s="386"/>
      <c r="D175" s="383"/>
      <c r="E175" s="321"/>
      <c r="F175" s="321">
        <v>0</v>
      </c>
      <c r="G175" s="384" t="s">
        <v>265</v>
      </c>
      <c r="H175" s="486" t="s">
        <v>265</v>
      </c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5">
      <c r="A176" s="472" t="s">
        <v>181</v>
      </c>
      <c r="B176" s="455" t="s">
        <v>205</v>
      </c>
      <c r="C176" s="386"/>
      <c r="D176" s="383"/>
      <c r="E176" s="321"/>
      <c r="F176" s="321">
        <v>0</v>
      </c>
      <c r="G176" s="384" t="s">
        <v>265</v>
      </c>
      <c r="H176" s="486" t="s">
        <v>265</v>
      </c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5">
      <c r="A177" s="471">
        <v>324</v>
      </c>
      <c r="B177" s="455" t="s">
        <v>207</v>
      </c>
      <c r="C177" s="386"/>
      <c r="D177" s="383"/>
      <c r="E177" s="321"/>
      <c r="F177" s="321">
        <f>F178</f>
        <v>0</v>
      </c>
      <c r="G177" s="384" t="s">
        <v>265</v>
      </c>
      <c r="H177" s="486" t="s">
        <v>265</v>
      </c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5">
      <c r="A178" s="472" t="s">
        <v>183</v>
      </c>
      <c r="B178" s="455" t="s">
        <v>207</v>
      </c>
      <c r="C178" s="386"/>
      <c r="D178" s="383"/>
      <c r="E178" s="321"/>
      <c r="F178" s="321">
        <v>0</v>
      </c>
      <c r="G178" s="384" t="s">
        <v>265</v>
      </c>
      <c r="H178" s="486" t="s">
        <v>265</v>
      </c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5">
      <c r="A179" s="471" t="s">
        <v>184</v>
      </c>
      <c r="B179" s="455" t="s">
        <v>208</v>
      </c>
      <c r="C179" s="386"/>
      <c r="D179" s="383"/>
      <c r="E179" s="321"/>
      <c r="F179" s="321">
        <f>F180+F181</f>
        <v>0</v>
      </c>
      <c r="G179" s="384" t="s">
        <v>265</v>
      </c>
      <c r="H179" s="486" t="s">
        <v>265</v>
      </c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5">
      <c r="A180" s="472" t="s">
        <v>185</v>
      </c>
      <c r="B180" s="455" t="s">
        <v>209</v>
      </c>
      <c r="C180" s="386"/>
      <c r="D180" s="383"/>
      <c r="E180" s="321"/>
      <c r="F180" s="321">
        <v>0</v>
      </c>
      <c r="G180" s="384" t="s">
        <v>265</v>
      </c>
      <c r="H180" s="486" t="s">
        <v>265</v>
      </c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5">
      <c r="A181" s="472" t="s">
        <v>186</v>
      </c>
      <c r="B181" s="455" t="s">
        <v>210</v>
      </c>
      <c r="C181" s="386"/>
      <c r="D181" s="383"/>
      <c r="E181" s="321"/>
      <c r="F181" s="321">
        <v>0</v>
      </c>
      <c r="G181" s="384" t="s">
        <v>265</v>
      </c>
      <c r="H181" s="486" t="s">
        <v>265</v>
      </c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5">
      <c r="A182" s="480" t="s">
        <v>133</v>
      </c>
      <c r="B182" s="453" t="s">
        <v>134</v>
      </c>
      <c r="C182" s="380">
        <f>C183+C194</f>
        <v>6869470</v>
      </c>
      <c r="D182" s="380">
        <f>D183</f>
        <v>10726228</v>
      </c>
      <c r="E182" s="318">
        <v>10863189</v>
      </c>
      <c r="F182" s="318">
        <f>F183</f>
        <v>4562143.61</v>
      </c>
      <c r="G182" s="378">
        <f aca="true" t="shared" si="6" ref="G182:G193">F182/C182*100</f>
        <v>66.41187180379274</v>
      </c>
      <c r="H182" s="484">
        <f>F182/E182*100</f>
        <v>41.99635677884275</v>
      </c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5">
      <c r="A183" s="475" t="s">
        <v>57</v>
      </c>
      <c r="B183" s="454" t="s">
        <v>58</v>
      </c>
      <c r="C183" s="381">
        <f>C184</f>
        <v>1555244</v>
      </c>
      <c r="D183" s="381">
        <f>D184</f>
        <v>10726228</v>
      </c>
      <c r="E183" s="319">
        <v>10863189</v>
      </c>
      <c r="F183" s="319">
        <f>F184</f>
        <v>4562143.61</v>
      </c>
      <c r="G183" s="415">
        <f t="shared" si="6"/>
        <v>293.33941233658516</v>
      </c>
      <c r="H183" s="487">
        <f>F183/E183*100</f>
        <v>41.99635677884275</v>
      </c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5">
      <c r="A184" s="476" t="s">
        <v>67</v>
      </c>
      <c r="B184" s="455" t="s">
        <v>68</v>
      </c>
      <c r="C184" s="383">
        <f>C185+C188+C191</f>
        <v>1555244</v>
      </c>
      <c r="D184" s="383">
        <f>D185+D188+D191</f>
        <v>10726228</v>
      </c>
      <c r="E184" s="320">
        <v>10863189</v>
      </c>
      <c r="F184" s="320">
        <f>F185+F188+F191</f>
        <v>4562143.61</v>
      </c>
      <c r="G184" s="382">
        <f t="shared" si="6"/>
        <v>293.33941233658516</v>
      </c>
      <c r="H184" s="485">
        <f>F184/E184*100</f>
        <v>41.99635677884275</v>
      </c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5">
      <c r="A185" s="477" t="s">
        <v>78</v>
      </c>
      <c r="B185" s="455" t="s">
        <v>79</v>
      </c>
      <c r="C185" s="383">
        <f>C186</f>
        <v>4165</v>
      </c>
      <c r="D185" s="383">
        <v>5564</v>
      </c>
      <c r="E185" s="321">
        <v>5564</v>
      </c>
      <c r="F185" s="321">
        <f>F186</f>
        <v>5564</v>
      </c>
      <c r="G185" s="384">
        <f t="shared" si="6"/>
        <v>133.58943577430972</v>
      </c>
      <c r="H185" s="486">
        <f>F185/E185*100</f>
        <v>100</v>
      </c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30">
      <c r="A186" s="471">
        <v>352</v>
      </c>
      <c r="B186" s="455" t="s">
        <v>155</v>
      </c>
      <c r="C186" s="383">
        <f>C187</f>
        <v>4165</v>
      </c>
      <c r="D186" s="383"/>
      <c r="E186" s="321"/>
      <c r="F186" s="321">
        <f>F187</f>
        <v>5564</v>
      </c>
      <c r="G186" s="384">
        <f t="shared" si="6"/>
        <v>133.58943577430972</v>
      </c>
      <c r="H186" s="486" t="s">
        <v>265</v>
      </c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5">
      <c r="A187" s="472">
        <v>3522</v>
      </c>
      <c r="B187" s="455" t="s">
        <v>156</v>
      </c>
      <c r="C187" s="383">
        <v>4165</v>
      </c>
      <c r="D187" s="383"/>
      <c r="E187" s="321"/>
      <c r="F187" s="321">
        <v>5564</v>
      </c>
      <c r="G187" s="384">
        <f t="shared" si="6"/>
        <v>133.58943577430972</v>
      </c>
      <c r="H187" s="486" t="s">
        <v>265</v>
      </c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5">
      <c r="A188" s="477" t="s">
        <v>80</v>
      </c>
      <c r="B188" s="455" t="s">
        <v>81</v>
      </c>
      <c r="C188" s="383">
        <f>C189</f>
        <v>1543715</v>
      </c>
      <c r="D188" s="383">
        <v>8812046</v>
      </c>
      <c r="E188" s="321">
        <v>9130039</v>
      </c>
      <c r="F188" s="321">
        <f>F189</f>
        <v>4521339.58</v>
      </c>
      <c r="G188" s="384">
        <f t="shared" si="6"/>
        <v>292.8869370317708</v>
      </c>
      <c r="H188" s="486">
        <f>F188/E188*100</f>
        <v>49.52158013782855</v>
      </c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5">
      <c r="A189" s="473">
        <v>369</v>
      </c>
      <c r="B189" s="455" t="s">
        <v>157</v>
      </c>
      <c r="C189" s="383">
        <f>C190</f>
        <v>1543715</v>
      </c>
      <c r="D189" s="383"/>
      <c r="E189" s="321"/>
      <c r="F189" s="321">
        <f>F190</f>
        <v>4521339.58</v>
      </c>
      <c r="G189" s="384">
        <f t="shared" si="6"/>
        <v>292.8869370317708</v>
      </c>
      <c r="H189" s="486" t="s">
        <v>265</v>
      </c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5">
      <c r="A190" s="474">
        <v>3691</v>
      </c>
      <c r="B190" s="455" t="s">
        <v>158</v>
      </c>
      <c r="C190" s="383">
        <v>1543715</v>
      </c>
      <c r="D190" s="383"/>
      <c r="E190" s="321"/>
      <c r="F190" s="321">
        <v>4521339.58</v>
      </c>
      <c r="G190" s="384">
        <f t="shared" si="6"/>
        <v>292.8869370317708</v>
      </c>
      <c r="H190" s="486" t="s">
        <v>265</v>
      </c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5">
      <c r="A191" s="477" t="s">
        <v>82</v>
      </c>
      <c r="B191" s="455" t="s">
        <v>83</v>
      </c>
      <c r="C191" s="383">
        <f>C192</f>
        <v>7364</v>
      </c>
      <c r="D191" s="383">
        <v>1908618</v>
      </c>
      <c r="E191" s="321">
        <v>1727586</v>
      </c>
      <c r="F191" s="321">
        <f>F192</f>
        <v>35240.03</v>
      </c>
      <c r="G191" s="384">
        <f t="shared" si="6"/>
        <v>478.54467680608366</v>
      </c>
      <c r="H191" s="486">
        <f>F191/E191*100</f>
        <v>2.039842300180714</v>
      </c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5">
      <c r="A192" s="471" t="s">
        <v>160</v>
      </c>
      <c r="B192" s="455" t="s">
        <v>161</v>
      </c>
      <c r="C192" s="383">
        <f>C193</f>
        <v>7364</v>
      </c>
      <c r="D192" s="383"/>
      <c r="E192" s="321"/>
      <c r="F192" s="321">
        <f>F193</f>
        <v>35240.03</v>
      </c>
      <c r="G192" s="384">
        <f t="shared" si="6"/>
        <v>478.54467680608366</v>
      </c>
      <c r="H192" s="486" t="s">
        <v>265</v>
      </c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5">
      <c r="A193" s="472" t="s">
        <v>162</v>
      </c>
      <c r="B193" s="455" t="s">
        <v>163</v>
      </c>
      <c r="C193" s="383">
        <v>7364</v>
      </c>
      <c r="D193" s="383"/>
      <c r="E193" s="321"/>
      <c r="F193" s="321">
        <v>35240.03</v>
      </c>
      <c r="G193" s="384">
        <f t="shared" si="6"/>
        <v>478.54467680608366</v>
      </c>
      <c r="H193" s="486" t="s">
        <v>265</v>
      </c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5">
      <c r="A194" s="475" t="s">
        <v>74</v>
      </c>
      <c r="B194" s="454" t="s">
        <v>75</v>
      </c>
      <c r="C194" s="381">
        <f>C195</f>
        <v>5314226</v>
      </c>
      <c r="D194" s="381">
        <f>D195</f>
        <v>0</v>
      </c>
      <c r="E194" s="381">
        <f>E195</f>
        <v>0</v>
      </c>
      <c r="F194" s="319">
        <f>F195</f>
        <v>0</v>
      </c>
      <c r="G194" s="415">
        <f aca="true" t="shared" si="7" ref="G194:G204">F194/C194*100</f>
        <v>0</v>
      </c>
      <c r="H194" s="487" t="s">
        <v>265</v>
      </c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5">
      <c r="A195" s="476" t="s">
        <v>67</v>
      </c>
      <c r="B195" s="455" t="s">
        <v>68</v>
      </c>
      <c r="C195" s="383">
        <f>C196+C199+C202</f>
        <v>5314226</v>
      </c>
      <c r="D195" s="383">
        <f>D196+D199+D202</f>
        <v>0</v>
      </c>
      <c r="E195" s="383">
        <f>E196+E199+E202</f>
        <v>0</v>
      </c>
      <c r="F195" s="320">
        <f>F196+F199+F202</f>
        <v>0</v>
      </c>
      <c r="G195" s="382">
        <f t="shared" si="7"/>
        <v>0</v>
      </c>
      <c r="H195" s="485" t="s">
        <v>265</v>
      </c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477" t="s">
        <v>78</v>
      </c>
      <c r="B196" s="455" t="s">
        <v>79</v>
      </c>
      <c r="C196" s="383">
        <f>C197</f>
        <v>9867</v>
      </c>
      <c r="D196" s="383">
        <f>D197</f>
        <v>0</v>
      </c>
      <c r="E196" s="383">
        <f>E197</f>
        <v>0</v>
      </c>
      <c r="F196" s="321">
        <f>F197</f>
        <v>0</v>
      </c>
      <c r="G196" s="384">
        <f t="shared" si="7"/>
        <v>0</v>
      </c>
      <c r="H196" s="486" t="s">
        <v>265</v>
      </c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30">
      <c r="A197" s="471">
        <v>352</v>
      </c>
      <c r="B197" s="455" t="s">
        <v>155</v>
      </c>
      <c r="C197" s="383">
        <f>C198</f>
        <v>9867</v>
      </c>
      <c r="D197" s="383"/>
      <c r="E197" s="383"/>
      <c r="F197" s="321">
        <f>F198</f>
        <v>0</v>
      </c>
      <c r="G197" s="384">
        <f t="shared" si="7"/>
        <v>0</v>
      </c>
      <c r="H197" s="486" t="s">
        <v>265</v>
      </c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5">
      <c r="A198" s="472">
        <v>3522</v>
      </c>
      <c r="B198" s="455" t="s">
        <v>156</v>
      </c>
      <c r="C198" s="383">
        <v>9867</v>
      </c>
      <c r="D198" s="383"/>
      <c r="E198" s="383"/>
      <c r="F198" s="321">
        <v>0</v>
      </c>
      <c r="G198" s="384">
        <f t="shared" si="7"/>
        <v>0</v>
      </c>
      <c r="H198" s="486" t="s">
        <v>265</v>
      </c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5">
      <c r="A199" s="477" t="s">
        <v>80</v>
      </c>
      <c r="B199" s="455" t="s">
        <v>81</v>
      </c>
      <c r="C199" s="383">
        <f>C200</f>
        <v>5267727</v>
      </c>
      <c r="D199" s="383">
        <f>D200</f>
        <v>0</v>
      </c>
      <c r="E199" s="383">
        <f>E200</f>
        <v>0</v>
      </c>
      <c r="F199" s="321">
        <f>F200</f>
        <v>0</v>
      </c>
      <c r="G199" s="384">
        <f t="shared" si="7"/>
        <v>0</v>
      </c>
      <c r="H199" s="486" t="s">
        <v>265</v>
      </c>
      <c r="I199" s="21"/>
      <c r="J199" s="21"/>
      <c r="K199" s="21"/>
      <c r="L199" s="21"/>
      <c r="M199" s="21"/>
      <c r="N199" s="21"/>
      <c r="O199" s="21"/>
      <c r="P199" s="21"/>
      <c r="Q199" s="21"/>
    </row>
    <row r="200" spans="1:17" ht="15">
      <c r="A200" s="473">
        <v>369</v>
      </c>
      <c r="B200" s="455" t="s">
        <v>157</v>
      </c>
      <c r="C200" s="383">
        <f>C201</f>
        <v>5267727</v>
      </c>
      <c r="D200" s="383"/>
      <c r="E200" s="383"/>
      <c r="F200" s="321">
        <f>F201</f>
        <v>0</v>
      </c>
      <c r="G200" s="384">
        <f t="shared" si="7"/>
        <v>0</v>
      </c>
      <c r="H200" s="486" t="s">
        <v>265</v>
      </c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5">
      <c r="A201" s="474">
        <v>3691</v>
      </c>
      <c r="B201" s="455" t="s">
        <v>158</v>
      </c>
      <c r="C201" s="383">
        <v>5267727</v>
      </c>
      <c r="D201" s="383"/>
      <c r="E201" s="383"/>
      <c r="F201" s="321">
        <v>0</v>
      </c>
      <c r="G201" s="384">
        <f t="shared" si="7"/>
        <v>0</v>
      </c>
      <c r="H201" s="486" t="s">
        <v>265</v>
      </c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5">
      <c r="A202" s="477" t="s">
        <v>82</v>
      </c>
      <c r="B202" s="455" t="s">
        <v>83</v>
      </c>
      <c r="C202" s="383">
        <f>C203</f>
        <v>36632</v>
      </c>
      <c r="D202" s="383">
        <f>D203</f>
        <v>0</v>
      </c>
      <c r="E202" s="383">
        <f>E203</f>
        <v>0</v>
      </c>
      <c r="F202" s="321">
        <f>F203</f>
        <v>0</v>
      </c>
      <c r="G202" s="384">
        <f t="shared" si="7"/>
        <v>0</v>
      </c>
      <c r="H202" s="486" t="s">
        <v>265</v>
      </c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5">
      <c r="A203" s="471" t="s">
        <v>160</v>
      </c>
      <c r="B203" s="455" t="s">
        <v>161</v>
      </c>
      <c r="C203" s="383">
        <f>C204</f>
        <v>36632</v>
      </c>
      <c r="D203" s="383"/>
      <c r="E203" s="321"/>
      <c r="F203" s="321">
        <f>F204</f>
        <v>0</v>
      </c>
      <c r="G203" s="384">
        <f t="shared" si="7"/>
        <v>0</v>
      </c>
      <c r="H203" s="486" t="s">
        <v>265</v>
      </c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5">
      <c r="A204" s="472" t="s">
        <v>162</v>
      </c>
      <c r="B204" s="455" t="s">
        <v>163</v>
      </c>
      <c r="C204" s="383">
        <v>36632</v>
      </c>
      <c r="D204" s="383"/>
      <c r="E204" s="321"/>
      <c r="F204" s="321">
        <v>0</v>
      </c>
      <c r="G204" s="384">
        <f t="shared" si="7"/>
        <v>0</v>
      </c>
      <c r="H204" s="486" t="s">
        <v>265</v>
      </c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28.5">
      <c r="A205" s="480" t="s">
        <v>135</v>
      </c>
      <c r="B205" s="453" t="s">
        <v>136</v>
      </c>
      <c r="C205" s="380">
        <f>C206+C215+C223</f>
        <v>280964</v>
      </c>
      <c r="D205" s="380">
        <f>D206+D215+D222</f>
        <v>681713</v>
      </c>
      <c r="E205" s="318">
        <v>684748</v>
      </c>
      <c r="F205" s="318">
        <f>F206+F215+F222</f>
        <v>2322.65</v>
      </c>
      <c r="G205" s="378">
        <f>F205/C205*100</f>
        <v>0.8266717444227731</v>
      </c>
      <c r="H205" s="484">
        <f>F205/E205*100</f>
        <v>0.3391977778686466</v>
      </c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5">
      <c r="A206" s="475" t="s">
        <v>59</v>
      </c>
      <c r="B206" s="454" t="s">
        <v>60</v>
      </c>
      <c r="C206" s="393">
        <v>0</v>
      </c>
      <c r="D206" s="381">
        <f>D207</f>
        <v>121153</v>
      </c>
      <c r="E206" s="319">
        <v>121153</v>
      </c>
      <c r="F206" s="319">
        <f>F207</f>
        <v>2322.65</v>
      </c>
      <c r="G206" s="378" t="s">
        <v>265</v>
      </c>
      <c r="H206" s="487">
        <f>F206/E206*100</f>
        <v>1.9171213259267208</v>
      </c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5">
      <c r="A207" s="476" t="s">
        <v>67</v>
      </c>
      <c r="B207" s="455" t="s">
        <v>68</v>
      </c>
      <c r="C207" s="394">
        <v>0</v>
      </c>
      <c r="D207" s="383">
        <f>D208+D211</f>
        <v>121153</v>
      </c>
      <c r="E207" s="320">
        <v>121153</v>
      </c>
      <c r="F207" s="320">
        <f>F208+F211</f>
        <v>2322.65</v>
      </c>
      <c r="G207" s="382" t="s">
        <v>265</v>
      </c>
      <c r="H207" s="485">
        <f>F207/E207*100</f>
        <v>1.9171213259267208</v>
      </c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5">
      <c r="A208" s="477" t="s">
        <v>72</v>
      </c>
      <c r="B208" s="455" t="s">
        <v>73</v>
      </c>
      <c r="C208" s="394">
        <v>0</v>
      </c>
      <c r="D208" s="383">
        <v>22231</v>
      </c>
      <c r="E208" s="321">
        <v>22231</v>
      </c>
      <c r="F208" s="321">
        <f>F209</f>
        <v>2322.65</v>
      </c>
      <c r="G208" s="384" t="s">
        <v>265</v>
      </c>
      <c r="H208" s="486">
        <f>F208/E208*100</f>
        <v>10.447798119742702</v>
      </c>
      <c r="I208" s="21"/>
      <c r="J208" s="21"/>
      <c r="K208" s="21"/>
      <c r="L208" s="21"/>
      <c r="M208" s="21"/>
      <c r="N208" s="21"/>
      <c r="O208" s="21"/>
      <c r="P208" s="21"/>
      <c r="Q208" s="21"/>
    </row>
    <row r="209" spans="1:8" ht="15">
      <c r="A209" s="471" t="s">
        <v>173</v>
      </c>
      <c r="B209" s="455" t="s">
        <v>197</v>
      </c>
      <c r="C209" s="394"/>
      <c r="D209" s="383"/>
      <c r="E209" s="395"/>
      <c r="F209" s="321">
        <f>F210</f>
        <v>2322.65</v>
      </c>
      <c r="G209" s="384" t="s">
        <v>265</v>
      </c>
      <c r="H209" s="486" t="s">
        <v>265</v>
      </c>
    </row>
    <row r="210" spans="1:8" ht="15">
      <c r="A210" s="472" t="s">
        <v>180</v>
      </c>
      <c r="B210" s="455" t="s">
        <v>204</v>
      </c>
      <c r="C210" s="394"/>
      <c r="D210" s="383"/>
      <c r="E210" s="395"/>
      <c r="F210" s="321">
        <v>2322.65</v>
      </c>
      <c r="G210" s="384" t="s">
        <v>265</v>
      </c>
      <c r="H210" s="486" t="s">
        <v>265</v>
      </c>
    </row>
    <row r="211" spans="1:8" s="141" customFormat="1" ht="15">
      <c r="A211" s="477" t="s">
        <v>80</v>
      </c>
      <c r="B211" s="455" t="s">
        <v>81</v>
      </c>
      <c r="C211" s="394">
        <v>0</v>
      </c>
      <c r="D211" s="383">
        <v>98922</v>
      </c>
      <c r="E211" s="321">
        <v>98922</v>
      </c>
      <c r="F211" s="321">
        <f>F212</f>
        <v>0</v>
      </c>
      <c r="G211" s="384" t="s">
        <v>265</v>
      </c>
      <c r="H211" s="486">
        <f>F211/E211*100</f>
        <v>0</v>
      </c>
    </row>
    <row r="212" spans="1:8" s="141" customFormat="1" ht="15">
      <c r="A212" s="473">
        <v>369</v>
      </c>
      <c r="B212" s="455" t="s">
        <v>157</v>
      </c>
      <c r="C212" s="386"/>
      <c r="D212" s="383">
        <f>D213+D214</f>
        <v>0</v>
      </c>
      <c r="E212" s="321"/>
      <c r="F212" s="321">
        <f>F213+F214</f>
        <v>0</v>
      </c>
      <c r="G212" s="384" t="s">
        <v>265</v>
      </c>
      <c r="H212" s="486" t="s">
        <v>265</v>
      </c>
    </row>
    <row r="213" spans="1:8" s="141" customFormat="1" ht="15">
      <c r="A213" s="474">
        <v>3691</v>
      </c>
      <c r="B213" s="455" t="s">
        <v>158</v>
      </c>
      <c r="C213" s="386"/>
      <c r="D213" s="383"/>
      <c r="E213" s="321"/>
      <c r="F213" s="321">
        <v>0</v>
      </c>
      <c r="G213" s="384" t="s">
        <v>265</v>
      </c>
      <c r="H213" s="486" t="s">
        <v>265</v>
      </c>
    </row>
    <row r="214" spans="1:8" s="141" customFormat="1" ht="30">
      <c r="A214" s="474">
        <v>3693</v>
      </c>
      <c r="B214" s="455" t="s">
        <v>159</v>
      </c>
      <c r="C214" s="386"/>
      <c r="D214" s="383"/>
      <c r="E214" s="321"/>
      <c r="F214" s="321">
        <v>0</v>
      </c>
      <c r="G214" s="384" t="s">
        <v>265</v>
      </c>
      <c r="H214" s="486" t="s">
        <v>265</v>
      </c>
    </row>
    <row r="215" spans="1:8" s="141" customFormat="1" ht="15">
      <c r="A215" s="475" t="s">
        <v>74</v>
      </c>
      <c r="B215" s="454" t="s">
        <v>75</v>
      </c>
      <c r="C215" s="381">
        <f>C216</f>
        <v>280964</v>
      </c>
      <c r="D215" s="381">
        <f>D216</f>
        <v>0</v>
      </c>
      <c r="E215" s="319">
        <v>3035</v>
      </c>
      <c r="F215" s="396">
        <f>F216</f>
        <v>0</v>
      </c>
      <c r="G215" s="418">
        <f>F215/C215*100</f>
        <v>0</v>
      </c>
      <c r="H215" s="490">
        <f>F215/E215*100</f>
        <v>0</v>
      </c>
    </row>
    <row r="216" spans="1:8" s="141" customFormat="1" ht="15">
      <c r="A216" s="476" t="s">
        <v>67</v>
      </c>
      <c r="B216" s="455" t="s">
        <v>68</v>
      </c>
      <c r="C216" s="383">
        <f>C217+C218</f>
        <v>280964</v>
      </c>
      <c r="D216" s="383">
        <f>D217</f>
        <v>0</v>
      </c>
      <c r="E216" s="320">
        <v>3035</v>
      </c>
      <c r="F216" s="397">
        <f>F217</f>
        <v>0</v>
      </c>
      <c r="G216" s="418">
        <f>F216/C216*100</f>
        <v>0</v>
      </c>
      <c r="H216" s="490">
        <f>F216/E216*100</f>
        <v>0</v>
      </c>
    </row>
    <row r="217" spans="1:8" s="141" customFormat="1" ht="15">
      <c r="A217" s="477" t="s">
        <v>72</v>
      </c>
      <c r="B217" s="455" t="s">
        <v>73</v>
      </c>
      <c r="C217" s="386"/>
      <c r="D217" s="383"/>
      <c r="E217" s="321">
        <v>3035</v>
      </c>
      <c r="F217" s="321">
        <v>0</v>
      </c>
      <c r="G217" s="418" t="s">
        <v>265</v>
      </c>
      <c r="H217" s="486">
        <f>F217/E217*100</f>
        <v>0</v>
      </c>
    </row>
    <row r="218" spans="1:8" s="141" customFormat="1" ht="15">
      <c r="A218" s="477" t="s">
        <v>80</v>
      </c>
      <c r="B218" s="455" t="s">
        <v>81</v>
      </c>
      <c r="C218" s="383">
        <f>C219</f>
        <v>280964</v>
      </c>
      <c r="D218" s="383">
        <f>D219</f>
        <v>0</v>
      </c>
      <c r="E218" s="321">
        <v>0</v>
      </c>
      <c r="F218" s="321">
        <f>F219</f>
        <v>0</v>
      </c>
      <c r="G218" s="384">
        <f>F218/C218*100</f>
        <v>0</v>
      </c>
      <c r="H218" s="486" t="s">
        <v>265</v>
      </c>
    </row>
    <row r="219" spans="1:8" s="141" customFormat="1" ht="15">
      <c r="A219" s="473">
        <v>369</v>
      </c>
      <c r="B219" s="455" t="s">
        <v>157</v>
      </c>
      <c r="C219" s="383">
        <f>C220</f>
        <v>280964</v>
      </c>
      <c r="D219" s="383"/>
      <c r="E219" s="321"/>
      <c r="F219" s="321">
        <f>F220+F221</f>
        <v>0</v>
      </c>
      <c r="G219" s="384">
        <f>F219/C219*100</f>
        <v>0</v>
      </c>
      <c r="H219" s="486" t="s">
        <v>265</v>
      </c>
    </row>
    <row r="220" spans="1:8" s="141" customFormat="1" ht="15">
      <c r="A220" s="474">
        <v>3691</v>
      </c>
      <c r="B220" s="455" t="s">
        <v>158</v>
      </c>
      <c r="C220" s="383">
        <v>280964</v>
      </c>
      <c r="D220" s="383"/>
      <c r="E220" s="321"/>
      <c r="F220" s="321">
        <v>0</v>
      </c>
      <c r="G220" s="384">
        <f>F220/C220*100</f>
        <v>0</v>
      </c>
      <c r="H220" s="486" t="s">
        <v>265</v>
      </c>
    </row>
    <row r="221" spans="1:8" s="141" customFormat="1" ht="30">
      <c r="A221" s="474">
        <v>3693</v>
      </c>
      <c r="B221" s="455" t="s">
        <v>159</v>
      </c>
      <c r="C221" s="398"/>
      <c r="D221" s="383"/>
      <c r="E221" s="321"/>
      <c r="F221" s="321">
        <v>0</v>
      </c>
      <c r="G221" s="384" t="s">
        <v>265</v>
      </c>
      <c r="H221" s="486" t="s">
        <v>265</v>
      </c>
    </row>
    <row r="222" spans="1:19" ht="15">
      <c r="A222" s="475" t="s">
        <v>137</v>
      </c>
      <c r="B222" s="454" t="s">
        <v>138</v>
      </c>
      <c r="C222" s="393">
        <v>0</v>
      </c>
      <c r="D222" s="381">
        <f>D223</f>
        <v>560560</v>
      </c>
      <c r="E222" s="319">
        <v>560560</v>
      </c>
      <c r="F222" s="396">
        <f>F223</f>
        <v>0</v>
      </c>
      <c r="G222" s="418" t="s">
        <v>265</v>
      </c>
      <c r="H222" s="490">
        <f>F222/E222*100</f>
        <v>0</v>
      </c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</row>
    <row r="223" spans="1:19" ht="15">
      <c r="A223" s="476" t="s">
        <v>67</v>
      </c>
      <c r="B223" s="455" t="s">
        <v>68</v>
      </c>
      <c r="C223" s="394">
        <v>0</v>
      </c>
      <c r="D223" s="383">
        <f>D224</f>
        <v>560560</v>
      </c>
      <c r="E223" s="320">
        <v>560560</v>
      </c>
      <c r="F223" s="396">
        <f>F224</f>
        <v>0</v>
      </c>
      <c r="G223" s="418" t="s">
        <v>265</v>
      </c>
      <c r="H223" s="490">
        <f>F223/E223*100</f>
        <v>0</v>
      </c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</row>
    <row r="224" spans="1:19" ht="15">
      <c r="A224" s="477" t="s">
        <v>80</v>
      </c>
      <c r="B224" s="455" t="s">
        <v>81</v>
      </c>
      <c r="C224" s="394">
        <v>0</v>
      </c>
      <c r="D224" s="383">
        <v>560560</v>
      </c>
      <c r="E224" s="321">
        <v>560560</v>
      </c>
      <c r="F224" s="396">
        <f>F225</f>
        <v>0</v>
      </c>
      <c r="G224" s="418" t="s">
        <v>265</v>
      </c>
      <c r="H224" s="490">
        <f>F224/E224*100</f>
        <v>0</v>
      </c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</row>
    <row r="225" spans="1:19" ht="15">
      <c r="A225" s="473">
        <v>369</v>
      </c>
      <c r="B225" s="455" t="s">
        <v>157</v>
      </c>
      <c r="C225" s="386"/>
      <c r="D225" s="383"/>
      <c r="E225" s="321"/>
      <c r="F225" s="396">
        <f>F226+F227</f>
        <v>0</v>
      </c>
      <c r="G225" s="418" t="s">
        <v>265</v>
      </c>
      <c r="H225" s="490" t="s">
        <v>265</v>
      </c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</row>
    <row r="226" spans="1:19" ht="15">
      <c r="A226" s="474">
        <v>3691</v>
      </c>
      <c r="B226" s="455" t="s">
        <v>158</v>
      </c>
      <c r="C226" s="386"/>
      <c r="D226" s="383"/>
      <c r="E226" s="321"/>
      <c r="F226" s="396">
        <v>0</v>
      </c>
      <c r="G226" s="418" t="s">
        <v>265</v>
      </c>
      <c r="H226" s="490" t="s">
        <v>265</v>
      </c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</row>
    <row r="227" spans="1:19" ht="30">
      <c r="A227" s="474">
        <v>3693</v>
      </c>
      <c r="B227" s="455" t="s">
        <v>159</v>
      </c>
      <c r="C227" s="386"/>
      <c r="D227" s="383"/>
      <c r="E227" s="321"/>
      <c r="F227" s="396">
        <v>0</v>
      </c>
      <c r="G227" s="418" t="s">
        <v>265</v>
      </c>
      <c r="H227" s="490" t="s">
        <v>265</v>
      </c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</row>
    <row r="228" spans="1:19" ht="14.25">
      <c r="A228" s="480" t="s">
        <v>139</v>
      </c>
      <c r="B228" s="453" t="s">
        <v>140</v>
      </c>
      <c r="C228" s="380">
        <f>C229+C235+C242</f>
        <v>101901</v>
      </c>
      <c r="D228" s="380">
        <f>D229+D235</f>
        <v>66797</v>
      </c>
      <c r="E228" s="318">
        <v>66797</v>
      </c>
      <c r="F228" s="461">
        <f>F229+F235</f>
        <v>0</v>
      </c>
      <c r="G228" s="460">
        <f>F228/C228*100</f>
        <v>0</v>
      </c>
      <c r="H228" s="491">
        <f>F228/E228*100</f>
        <v>0</v>
      </c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</row>
    <row r="229" spans="1:19" ht="15">
      <c r="A229" s="475" t="s">
        <v>57</v>
      </c>
      <c r="B229" s="454" t="s">
        <v>58</v>
      </c>
      <c r="C229" s="393">
        <v>0</v>
      </c>
      <c r="D229" s="381">
        <f>D230</f>
        <v>36270</v>
      </c>
      <c r="E229" s="319">
        <v>36270</v>
      </c>
      <c r="F229" s="396">
        <f>F230</f>
        <v>0</v>
      </c>
      <c r="G229" s="418" t="s">
        <v>265</v>
      </c>
      <c r="H229" s="490">
        <f>F229/E229*100</f>
        <v>0</v>
      </c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</row>
    <row r="230" spans="1:19" ht="15">
      <c r="A230" s="476" t="s">
        <v>67</v>
      </c>
      <c r="B230" s="455" t="s">
        <v>68</v>
      </c>
      <c r="C230" s="394">
        <v>0</v>
      </c>
      <c r="D230" s="383">
        <f>D231</f>
        <v>36270</v>
      </c>
      <c r="E230" s="320">
        <v>36270</v>
      </c>
      <c r="F230" s="396">
        <f>F231</f>
        <v>0</v>
      </c>
      <c r="G230" s="418" t="s">
        <v>265</v>
      </c>
      <c r="H230" s="490">
        <f>F230/E230*100</f>
        <v>0</v>
      </c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</row>
    <row r="231" spans="1:19" ht="15">
      <c r="A231" s="477" t="s">
        <v>80</v>
      </c>
      <c r="B231" s="455" t="s">
        <v>81</v>
      </c>
      <c r="C231" s="394">
        <v>0</v>
      </c>
      <c r="D231" s="383">
        <v>36270</v>
      </c>
      <c r="E231" s="321">
        <v>36270</v>
      </c>
      <c r="F231" s="396">
        <f>F232</f>
        <v>0</v>
      </c>
      <c r="G231" s="418" t="s">
        <v>265</v>
      </c>
      <c r="H231" s="490">
        <f>F231/E231*100</f>
        <v>0</v>
      </c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</row>
    <row r="232" spans="1:19" ht="15">
      <c r="A232" s="478">
        <v>369</v>
      </c>
      <c r="B232" s="455" t="s">
        <v>157</v>
      </c>
      <c r="C232" s="394"/>
      <c r="D232" s="383"/>
      <c r="E232" s="321"/>
      <c r="F232" s="396">
        <f>F233+F234</f>
        <v>0</v>
      </c>
      <c r="G232" s="418" t="s">
        <v>265</v>
      </c>
      <c r="H232" s="490" t="s">
        <v>265</v>
      </c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</row>
    <row r="233" spans="1:19" ht="15">
      <c r="A233" s="472">
        <v>3691</v>
      </c>
      <c r="B233" s="455" t="s">
        <v>158</v>
      </c>
      <c r="C233" s="394"/>
      <c r="D233" s="383"/>
      <c r="E233" s="399"/>
      <c r="F233" s="396">
        <v>0</v>
      </c>
      <c r="G233" s="418" t="s">
        <v>265</v>
      </c>
      <c r="H233" s="490" t="s">
        <v>265</v>
      </c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</row>
    <row r="234" spans="1:19" ht="30">
      <c r="A234" s="472">
        <v>3693</v>
      </c>
      <c r="B234" s="455" t="s">
        <v>159</v>
      </c>
      <c r="C234" s="394"/>
      <c r="D234" s="383"/>
      <c r="E234" s="400"/>
      <c r="F234" s="396">
        <v>0</v>
      </c>
      <c r="G234" s="418" t="s">
        <v>265</v>
      </c>
      <c r="H234" s="490" t="s">
        <v>265</v>
      </c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</row>
    <row r="235" spans="1:19" ht="15">
      <c r="A235" s="475" t="s">
        <v>48</v>
      </c>
      <c r="B235" s="454" t="s">
        <v>49</v>
      </c>
      <c r="C235" s="393">
        <v>0</v>
      </c>
      <c r="D235" s="381">
        <f>D236</f>
        <v>30527</v>
      </c>
      <c r="E235" s="319">
        <v>30527</v>
      </c>
      <c r="F235" s="396">
        <f>F236</f>
        <v>0</v>
      </c>
      <c r="G235" s="418" t="s">
        <v>265</v>
      </c>
      <c r="H235" s="490">
        <f>F235/E235*100</f>
        <v>0</v>
      </c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</row>
    <row r="236" spans="1:19" ht="15">
      <c r="A236" s="476" t="s">
        <v>67</v>
      </c>
      <c r="B236" s="455" t="s">
        <v>68</v>
      </c>
      <c r="C236" s="394">
        <v>0</v>
      </c>
      <c r="D236" s="383">
        <f>D237+D238</f>
        <v>30527</v>
      </c>
      <c r="E236" s="320">
        <v>30527</v>
      </c>
      <c r="F236" s="397">
        <f>F237+F238</f>
        <v>0</v>
      </c>
      <c r="G236" s="418" t="s">
        <v>265</v>
      </c>
      <c r="H236" s="490">
        <f>F236/E236*100</f>
        <v>0</v>
      </c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</row>
    <row r="237" spans="1:19" ht="15">
      <c r="A237" s="477" t="s">
        <v>72</v>
      </c>
      <c r="B237" s="455" t="s">
        <v>73</v>
      </c>
      <c r="C237" s="394">
        <v>0</v>
      </c>
      <c r="D237" s="383">
        <v>3982</v>
      </c>
      <c r="E237" s="321">
        <v>3982</v>
      </c>
      <c r="F237" s="321">
        <v>0</v>
      </c>
      <c r="G237" s="384" t="s">
        <v>265</v>
      </c>
      <c r="H237" s="486">
        <f>F237/E237*100</f>
        <v>0</v>
      </c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</row>
    <row r="238" spans="1:8" s="141" customFormat="1" ht="15">
      <c r="A238" s="477" t="s">
        <v>80</v>
      </c>
      <c r="B238" s="455" t="s">
        <v>81</v>
      </c>
      <c r="C238" s="394">
        <v>0</v>
      </c>
      <c r="D238" s="383">
        <v>26545</v>
      </c>
      <c r="E238" s="321">
        <v>26545</v>
      </c>
      <c r="F238" s="396">
        <f>F239</f>
        <v>0</v>
      </c>
      <c r="G238" s="418" t="s">
        <v>265</v>
      </c>
      <c r="H238" s="490">
        <f>F238/E238*100</f>
        <v>0</v>
      </c>
    </row>
    <row r="239" spans="1:8" s="141" customFormat="1" ht="15">
      <c r="A239" s="478">
        <v>369</v>
      </c>
      <c r="B239" s="455" t="s">
        <v>157</v>
      </c>
      <c r="C239" s="386"/>
      <c r="D239" s="383"/>
      <c r="E239" s="321"/>
      <c r="F239" s="396">
        <f>F240+F241</f>
        <v>0</v>
      </c>
      <c r="G239" s="418" t="s">
        <v>265</v>
      </c>
      <c r="H239" s="490" t="s">
        <v>265</v>
      </c>
    </row>
    <row r="240" spans="1:8" s="141" customFormat="1" ht="15">
      <c r="A240" s="472">
        <v>3691</v>
      </c>
      <c r="B240" s="455" t="s">
        <v>158</v>
      </c>
      <c r="C240" s="386"/>
      <c r="D240" s="383"/>
      <c r="E240" s="399"/>
      <c r="F240" s="396">
        <v>0</v>
      </c>
      <c r="G240" s="418" t="s">
        <v>265</v>
      </c>
      <c r="H240" s="490" t="s">
        <v>265</v>
      </c>
    </row>
    <row r="241" spans="1:8" s="141" customFormat="1" ht="30">
      <c r="A241" s="472">
        <v>3693</v>
      </c>
      <c r="B241" s="455" t="s">
        <v>159</v>
      </c>
      <c r="C241" s="386"/>
      <c r="D241" s="383"/>
      <c r="E241" s="400"/>
      <c r="F241" s="396">
        <v>0</v>
      </c>
      <c r="G241" s="418" t="s">
        <v>265</v>
      </c>
      <c r="H241" s="490" t="s">
        <v>265</v>
      </c>
    </row>
    <row r="242" spans="1:19" ht="15">
      <c r="A242" s="475" t="s">
        <v>252</v>
      </c>
      <c r="B242" s="454" t="s">
        <v>253</v>
      </c>
      <c r="C242" s="381">
        <f>C243</f>
        <v>101901</v>
      </c>
      <c r="D242" s="381"/>
      <c r="E242" s="319"/>
      <c r="F242" s="397">
        <v>0</v>
      </c>
      <c r="G242" s="418">
        <f>F242/C242*100</f>
        <v>0</v>
      </c>
      <c r="H242" s="490" t="s">
        <v>265</v>
      </c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</row>
    <row r="243" spans="1:8" s="141" customFormat="1" ht="15">
      <c r="A243" s="477" t="s">
        <v>80</v>
      </c>
      <c r="B243" s="455" t="s">
        <v>81</v>
      </c>
      <c r="C243" s="383">
        <f>C244</f>
        <v>101901</v>
      </c>
      <c r="D243" s="383"/>
      <c r="E243" s="321"/>
      <c r="F243" s="397">
        <v>0</v>
      </c>
      <c r="G243" s="418">
        <f>F243/C243*100</f>
        <v>0</v>
      </c>
      <c r="H243" s="490" t="s">
        <v>265</v>
      </c>
    </row>
    <row r="244" spans="1:8" s="141" customFormat="1" ht="15">
      <c r="A244" s="478">
        <v>369</v>
      </c>
      <c r="B244" s="455" t="s">
        <v>157</v>
      </c>
      <c r="C244" s="383">
        <f>C245</f>
        <v>101901</v>
      </c>
      <c r="D244" s="383"/>
      <c r="E244" s="321"/>
      <c r="F244" s="397">
        <v>0</v>
      </c>
      <c r="G244" s="418">
        <f>F244/C244*100</f>
        <v>0</v>
      </c>
      <c r="H244" s="490" t="s">
        <v>265</v>
      </c>
    </row>
    <row r="245" spans="1:8" s="141" customFormat="1" ht="15">
      <c r="A245" s="472">
        <v>3691</v>
      </c>
      <c r="B245" s="455" t="s">
        <v>158</v>
      </c>
      <c r="C245" s="383">
        <v>101901</v>
      </c>
      <c r="D245" s="383"/>
      <c r="E245" s="399"/>
      <c r="F245" s="397">
        <v>0</v>
      </c>
      <c r="G245" s="418">
        <f>F245/C245*100</f>
        <v>0</v>
      </c>
      <c r="H245" s="490" t="s">
        <v>265</v>
      </c>
    </row>
    <row r="246" spans="1:8" s="141" customFormat="1" ht="14.25">
      <c r="A246" s="480" t="s">
        <v>141</v>
      </c>
      <c r="B246" s="453" t="s">
        <v>142</v>
      </c>
      <c r="C246" s="392">
        <v>0</v>
      </c>
      <c r="D246" s="380">
        <f>D247+D256</f>
        <v>100554</v>
      </c>
      <c r="E246" s="318">
        <v>69720</v>
      </c>
      <c r="F246" s="401">
        <f>F247+F256</f>
        <v>1236.47</v>
      </c>
      <c r="G246" s="460" t="s">
        <v>265</v>
      </c>
      <c r="H246" s="491">
        <f>F246/E246*100</f>
        <v>1.7734796328169822</v>
      </c>
    </row>
    <row r="247" spans="1:8" s="141" customFormat="1" ht="15">
      <c r="A247" s="475" t="s">
        <v>57</v>
      </c>
      <c r="B247" s="454" t="s">
        <v>58</v>
      </c>
      <c r="C247" s="393">
        <v>0</v>
      </c>
      <c r="D247" s="381">
        <f>D248</f>
        <v>99572</v>
      </c>
      <c r="E247" s="319">
        <v>67720</v>
      </c>
      <c r="F247" s="397">
        <f>F248</f>
        <v>0</v>
      </c>
      <c r="G247" s="418" t="s">
        <v>265</v>
      </c>
      <c r="H247" s="490">
        <f>F247/E247*100</f>
        <v>0</v>
      </c>
    </row>
    <row r="248" spans="1:8" s="141" customFormat="1" ht="15">
      <c r="A248" s="476" t="s">
        <v>67</v>
      </c>
      <c r="B248" s="455" t="s">
        <v>68</v>
      </c>
      <c r="C248" s="394">
        <v>0</v>
      </c>
      <c r="D248" s="383">
        <f>D249+D253</f>
        <v>99572</v>
      </c>
      <c r="E248" s="320">
        <v>67720</v>
      </c>
      <c r="F248" s="397">
        <f>F249</f>
        <v>0</v>
      </c>
      <c r="G248" s="418" t="s">
        <v>265</v>
      </c>
      <c r="H248" s="490">
        <f>F248/E248*100</f>
        <v>0</v>
      </c>
    </row>
    <row r="249" spans="1:8" s="141" customFormat="1" ht="15">
      <c r="A249" s="477" t="s">
        <v>80</v>
      </c>
      <c r="B249" s="455" t="s">
        <v>81</v>
      </c>
      <c r="C249" s="394">
        <v>0</v>
      </c>
      <c r="D249" s="383">
        <v>67720</v>
      </c>
      <c r="E249" s="321">
        <v>67720</v>
      </c>
      <c r="F249" s="397">
        <f>F250</f>
        <v>0</v>
      </c>
      <c r="G249" s="418" t="s">
        <v>265</v>
      </c>
      <c r="H249" s="490">
        <f>F249/E249*100</f>
        <v>0</v>
      </c>
    </row>
    <row r="250" spans="1:8" s="141" customFormat="1" ht="15">
      <c r="A250" s="478">
        <v>369</v>
      </c>
      <c r="B250" s="455" t="s">
        <v>157</v>
      </c>
      <c r="C250" s="394"/>
      <c r="D250" s="383"/>
      <c r="E250" s="321"/>
      <c r="F250" s="397">
        <f>F251+F252</f>
        <v>0</v>
      </c>
      <c r="G250" s="418" t="s">
        <v>265</v>
      </c>
      <c r="H250" s="490" t="s">
        <v>265</v>
      </c>
    </row>
    <row r="251" spans="1:8" s="141" customFormat="1" ht="15">
      <c r="A251" s="472">
        <v>3691</v>
      </c>
      <c r="B251" s="455" t="s">
        <v>158</v>
      </c>
      <c r="C251" s="394"/>
      <c r="D251" s="383"/>
      <c r="E251" s="399"/>
      <c r="F251" s="397">
        <v>0</v>
      </c>
      <c r="G251" s="418" t="s">
        <v>265</v>
      </c>
      <c r="H251" s="490" t="s">
        <v>265</v>
      </c>
    </row>
    <row r="252" spans="1:8" s="141" customFormat="1" ht="30">
      <c r="A252" s="472">
        <v>3693</v>
      </c>
      <c r="B252" s="455" t="s">
        <v>159</v>
      </c>
      <c r="C252" s="394"/>
      <c r="D252" s="383"/>
      <c r="E252" s="400"/>
      <c r="F252" s="397">
        <v>0</v>
      </c>
      <c r="G252" s="418" t="s">
        <v>265</v>
      </c>
      <c r="H252" s="490" t="s">
        <v>265</v>
      </c>
    </row>
    <row r="253" spans="1:17" ht="15">
      <c r="A253" s="470" t="s">
        <v>82</v>
      </c>
      <c r="B253" s="455" t="s">
        <v>83</v>
      </c>
      <c r="C253" s="383">
        <v>0</v>
      </c>
      <c r="D253" s="383">
        <v>31852</v>
      </c>
      <c r="E253" s="321">
        <v>0</v>
      </c>
      <c r="F253" s="321">
        <v>0</v>
      </c>
      <c r="G253" s="384" t="s">
        <v>265</v>
      </c>
      <c r="H253" s="486" t="s">
        <v>265</v>
      </c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5">
      <c r="A254" s="471" t="s">
        <v>160</v>
      </c>
      <c r="B254" s="455" t="s">
        <v>161</v>
      </c>
      <c r="C254" s="383"/>
      <c r="D254" s="383"/>
      <c r="E254" s="321"/>
      <c r="F254" s="321">
        <v>0</v>
      </c>
      <c r="G254" s="384" t="s">
        <v>265</v>
      </c>
      <c r="H254" s="486" t="s">
        <v>265</v>
      </c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5">
      <c r="A255" s="472" t="s">
        <v>162</v>
      </c>
      <c r="B255" s="455" t="s">
        <v>163</v>
      </c>
      <c r="C255" s="383"/>
      <c r="D255" s="383"/>
      <c r="E255" s="321"/>
      <c r="F255" s="321">
        <v>0</v>
      </c>
      <c r="G255" s="384" t="s">
        <v>265</v>
      </c>
      <c r="H255" s="486" t="s">
        <v>265</v>
      </c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8" s="17" customFormat="1" ht="15">
      <c r="A256" s="475" t="s">
        <v>48</v>
      </c>
      <c r="B256" s="454" t="s">
        <v>49</v>
      </c>
      <c r="C256" s="393">
        <v>0</v>
      </c>
      <c r="D256" s="381">
        <f>D257</f>
        <v>982</v>
      </c>
      <c r="E256" s="395">
        <f>E258</f>
        <v>2000</v>
      </c>
      <c r="F256" s="395">
        <f>F257</f>
        <v>1236.47</v>
      </c>
      <c r="G256" s="418" t="s">
        <v>265</v>
      </c>
      <c r="H256" s="492">
        <f>F256/E256*100</f>
        <v>61.823499999999996</v>
      </c>
    </row>
    <row r="257" spans="1:8" ht="15">
      <c r="A257" s="476" t="s">
        <v>67</v>
      </c>
      <c r="B257" s="455" t="s">
        <v>68</v>
      </c>
      <c r="C257" s="394">
        <v>0</v>
      </c>
      <c r="D257" s="383">
        <f>D258</f>
        <v>982</v>
      </c>
      <c r="E257" s="395">
        <f>E258</f>
        <v>2000</v>
      </c>
      <c r="F257" s="395">
        <f>F258</f>
        <v>1236.47</v>
      </c>
      <c r="G257" s="418" t="s">
        <v>265</v>
      </c>
      <c r="H257" s="492">
        <f>F257/E257*100</f>
        <v>61.823499999999996</v>
      </c>
    </row>
    <row r="258" spans="1:8" ht="15">
      <c r="A258" s="477" t="s">
        <v>72</v>
      </c>
      <c r="B258" s="455" t="s">
        <v>73</v>
      </c>
      <c r="C258" s="394">
        <v>0</v>
      </c>
      <c r="D258" s="383">
        <v>982</v>
      </c>
      <c r="E258" s="395">
        <v>2000</v>
      </c>
      <c r="F258" s="321">
        <f>F259</f>
        <v>1236.47</v>
      </c>
      <c r="G258" s="418" t="s">
        <v>265</v>
      </c>
      <c r="H258" s="492">
        <f>F258/E258*100</f>
        <v>61.823499999999996</v>
      </c>
    </row>
    <row r="259" spans="1:8" ht="15">
      <c r="A259" s="471" t="s">
        <v>165</v>
      </c>
      <c r="B259" s="455" t="s">
        <v>189</v>
      </c>
      <c r="C259" s="386"/>
      <c r="D259" s="383"/>
      <c r="E259" s="395"/>
      <c r="F259" s="321">
        <f>F260</f>
        <v>1236.47</v>
      </c>
      <c r="G259" s="384" t="s">
        <v>265</v>
      </c>
      <c r="H259" s="492" t="s">
        <v>265</v>
      </c>
    </row>
    <row r="260" spans="1:8" ht="15">
      <c r="A260" s="472" t="s">
        <v>166</v>
      </c>
      <c r="B260" s="455" t="s">
        <v>190</v>
      </c>
      <c r="C260" s="386"/>
      <c r="D260" s="383"/>
      <c r="E260" s="395"/>
      <c r="F260" s="321">
        <v>1236.47</v>
      </c>
      <c r="G260" s="384" t="s">
        <v>265</v>
      </c>
      <c r="H260" s="492" t="s">
        <v>265</v>
      </c>
    </row>
    <row r="261" spans="1:8" ht="28.5">
      <c r="A261" s="480" t="s">
        <v>143</v>
      </c>
      <c r="B261" s="453" t="s">
        <v>144</v>
      </c>
      <c r="C261" s="392">
        <v>0</v>
      </c>
      <c r="D261" s="380">
        <f>D262</f>
        <v>6442100</v>
      </c>
      <c r="E261" s="318">
        <v>6442100</v>
      </c>
      <c r="F261" s="459">
        <f>F262</f>
        <v>0</v>
      </c>
      <c r="G261" s="458" t="s">
        <v>265</v>
      </c>
      <c r="H261" s="493">
        <f>F261/E261*100</f>
        <v>0</v>
      </c>
    </row>
    <row r="262" spans="1:8" ht="15">
      <c r="A262" s="475" t="s">
        <v>129</v>
      </c>
      <c r="B262" s="454" t="s">
        <v>130</v>
      </c>
      <c r="C262" s="393">
        <v>0</v>
      </c>
      <c r="D262" s="381">
        <f>D263</f>
        <v>6442100</v>
      </c>
      <c r="E262" s="319">
        <v>6442100</v>
      </c>
      <c r="F262" s="402">
        <f>F263</f>
        <v>0</v>
      </c>
      <c r="G262" s="419" t="s">
        <v>265</v>
      </c>
      <c r="H262" s="494">
        <f>F262/E262*100</f>
        <v>0</v>
      </c>
    </row>
    <row r="263" spans="1:8" ht="15">
      <c r="A263" s="476" t="s">
        <v>67</v>
      </c>
      <c r="B263" s="455" t="s">
        <v>68</v>
      </c>
      <c r="C263" s="394">
        <v>0</v>
      </c>
      <c r="D263" s="383">
        <f>D264</f>
        <v>6442100</v>
      </c>
      <c r="E263" s="320">
        <v>6442100</v>
      </c>
      <c r="F263" s="402">
        <f>F264</f>
        <v>0</v>
      </c>
      <c r="G263" s="419" t="s">
        <v>265</v>
      </c>
      <c r="H263" s="494">
        <f>F263/E263*100</f>
        <v>0</v>
      </c>
    </row>
    <row r="264" spans="1:8" ht="15">
      <c r="A264" s="477" t="s">
        <v>82</v>
      </c>
      <c r="B264" s="455" t="s">
        <v>83</v>
      </c>
      <c r="C264" s="386"/>
      <c r="D264" s="383">
        <v>6442100</v>
      </c>
      <c r="E264" s="321">
        <v>6442100</v>
      </c>
      <c r="F264" s="402">
        <f>F265</f>
        <v>0</v>
      </c>
      <c r="G264" s="419" t="s">
        <v>265</v>
      </c>
      <c r="H264" s="494">
        <f>F264/E264*100</f>
        <v>0</v>
      </c>
    </row>
    <row r="265" spans="1:8" ht="15">
      <c r="A265" s="471" t="s">
        <v>160</v>
      </c>
      <c r="B265" s="455" t="s">
        <v>161</v>
      </c>
      <c r="C265" s="386"/>
      <c r="D265" s="383"/>
      <c r="E265" s="395"/>
      <c r="F265" s="402">
        <f>F266</f>
        <v>0</v>
      </c>
      <c r="G265" s="419" t="s">
        <v>265</v>
      </c>
      <c r="H265" s="495" t="s">
        <v>265</v>
      </c>
    </row>
    <row r="266" spans="1:8" ht="15">
      <c r="A266" s="472" t="s">
        <v>162</v>
      </c>
      <c r="B266" s="455" t="s">
        <v>163</v>
      </c>
      <c r="C266" s="386"/>
      <c r="D266" s="383"/>
      <c r="E266" s="395"/>
      <c r="F266" s="402">
        <v>0</v>
      </c>
      <c r="G266" s="419" t="s">
        <v>265</v>
      </c>
      <c r="H266" s="495" t="s">
        <v>265</v>
      </c>
    </row>
    <row r="267" spans="1:8" ht="14.25">
      <c r="A267" s="480" t="s">
        <v>145</v>
      </c>
      <c r="B267" s="453" t="s">
        <v>146</v>
      </c>
      <c r="C267" s="380">
        <f>C268+C293</f>
        <v>1738007</v>
      </c>
      <c r="D267" s="380">
        <f>D268+D293</f>
        <v>1502211</v>
      </c>
      <c r="E267" s="318">
        <v>1505155</v>
      </c>
      <c r="F267" s="403">
        <f>F268+F293</f>
        <v>875388.55</v>
      </c>
      <c r="G267" s="458">
        <f aca="true" t="shared" si="8" ref="G267:G278">F267/C267*100</f>
        <v>50.36737769180447</v>
      </c>
      <c r="H267" s="493">
        <f>F267/E267*100</f>
        <v>58.1593623248104</v>
      </c>
    </row>
    <row r="268" spans="1:8" ht="15">
      <c r="A268" s="475" t="s">
        <v>59</v>
      </c>
      <c r="B268" s="454" t="s">
        <v>60</v>
      </c>
      <c r="C268" s="381">
        <f>C269</f>
        <v>260702</v>
      </c>
      <c r="D268" s="381">
        <f>D269</f>
        <v>225331</v>
      </c>
      <c r="E268" s="319">
        <v>225772</v>
      </c>
      <c r="F268" s="395">
        <f>F269</f>
        <v>131308.28</v>
      </c>
      <c r="G268" s="419">
        <f t="shared" si="8"/>
        <v>50.36719319376146</v>
      </c>
      <c r="H268" s="494">
        <f>F268/E268*100</f>
        <v>58.15968322023989</v>
      </c>
    </row>
    <row r="269" spans="1:8" ht="15">
      <c r="A269" s="476" t="s">
        <v>67</v>
      </c>
      <c r="B269" s="455" t="s">
        <v>68</v>
      </c>
      <c r="C269" s="383">
        <f>C270+C277+C287+C290</f>
        <v>260702</v>
      </c>
      <c r="D269" s="383">
        <f>D270+D277+D287+D290</f>
        <v>225331</v>
      </c>
      <c r="E269" s="320">
        <v>225772</v>
      </c>
      <c r="F269" s="395">
        <f>F270+F277+F287+F290</f>
        <v>131308.28</v>
      </c>
      <c r="G269" s="419">
        <f t="shared" si="8"/>
        <v>50.36719319376146</v>
      </c>
      <c r="H269" s="494">
        <f>F269/E269*100</f>
        <v>58.15968322023989</v>
      </c>
    </row>
    <row r="270" spans="1:8" ht="15">
      <c r="A270" s="477" t="s">
        <v>70</v>
      </c>
      <c r="B270" s="455" t="s">
        <v>71</v>
      </c>
      <c r="C270" s="383">
        <f>C271+C273+C275</f>
        <v>6679</v>
      </c>
      <c r="D270" s="383">
        <v>9943</v>
      </c>
      <c r="E270" s="321">
        <v>10279</v>
      </c>
      <c r="F270" s="321">
        <f>F271+F273+F275</f>
        <v>5943.67</v>
      </c>
      <c r="G270" s="384">
        <f t="shared" si="8"/>
        <v>88.99041772720467</v>
      </c>
      <c r="H270" s="486">
        <f>F270/E270*100</f>
        <v>57.82342640334663</v>
      </c>
    </row>
    <row r="271" spans="1:8" ht="15">
      <c r="A271" s="471" t="s">
        <v>213</v>
      </c>
      <c r="B271" s="455" t="s">
        <v>220</v>
      </c>
      <c r="C271" s="383">
        <f>C272</f>
        <v>5656</v>
      </c>
      <c r="D271" s="383"/>
      <c r="E271" s="321"/>
      <c r="F271" s="321">
        <f>F272</f>
        <v>5024.61</v>
      </c>
      <c r="G271" s="384">
        <f t="shared" si="8"/>
        <v>88.83681046676095</v>
      </c>
      <c r="H271" s="495" t="s">
        <v>265</v>
      </c>
    </row>
    <row r="272" spans="1:8" ht="15">
      <c r="A272" s="472" t="s">
        <v>214</v>
      </c>
      <c r="B272" s="455" t="s">
        <v>221</v>
      </c>
      <c r="C272" s="383">
        <v>5656</v>
      </c>
      <c r="D272" s="383"/>
      <c r="E272" s="321"/>
      <c r="F272" s="321">
        <v>5024.61</v>
      </c>
      <c r="G272" s="384">
        <f t="shared" si="8"/>
        <v>88.83681046676095</v>
      </c>
      <c r="H272" s="495" t="s">
        <v>265</v>
      </c>
    </row>
    <row r="273" spans="1:8" ht="15">
      <c r="A273" s="471" t="s">
        <v>216</v>
      </c>
      <c r="B273" s="455" t="s">
        <v>223</v>
      </c>
      <c r="C273" s="383">
        <f>C274</f>
        <v>90</v>
      </c>
      <c r="D273" s="383"/>
      <c r="E273" s="321"/>
      <c r="F273" s="321">
        <f>F274</f>
        <v>90</v>
      </c>
      <c r="G273" s="384">
        <f t="shared" si="8"/>
        <v>100</v>
      </c>
      <c r="H273" s="495" t="s">
        <v>265</v>
      </c>
    </row>
    <row r="274" spans="1:8" ht="15">
      <c r="A274" s="472" t="s">
        <v>217</v>
      </c>
      <c r="B274" s="455" t="s">
        <v>223</v>
      </c>
      <c r="C274" s="383">
        <v>90</v>
      </c>
      <c r="D274" s="383"/>
      <c r="E274" s="321"/>
      <c r="F274" s="321">
        <v>90</v>
      </c>
      <c r="G274" s="384">
        <f t="shared" si="8"/>
        <v>100</v>
      </c>
      <c r="H274" s="495" t="s">
        <v>265</v>
      </c>
    </row>
    <row r="275" spans="1:8" ht="15">
      <c r="A275" s="471" t="s">
        <v>218</v>
      </c>
      <c r="B275" s="455" t="s">
        <v>224</v>
      </c>
      <c r="C275" s="383">
        <f>C276</f>
        <v>933</v>
      </c>
      <c r="D275" s="383"/>
      <c r="E275" s="321"/>
      <c r="F275" s="321">
        <f>F276</f>
        <v>829.06</v>
      </c>
      <c r="G275" s="384">
        <f t="shared" si="8"/>
        <v>88.85959271168274</v>
      </c>
      <c r="H275" s="495" t="s">
        <v>265</v>
      </c>
    </row>
    <row r="276" spans="1:8" ht="15">
      <c r="A276" s="472" t="s">
        <v>219</v>
      </c>
      <c r="B276" s="455" t="s">
        <v>225</v>
      </c>
      <c r="C276" s="383">
        <v>933</v>
      </c>
      <c r="D276" s="383"/>
      <c r="E276" s="321"/>
      <c r="F276" s="321">
        <v>829.06</v>
      </c>
      <c r="G276" s="384">
        <f t="shared" si="8"/>
        <v>88.85959271168274</v>
      </c>
      <c r="H276" s="495" t="s">
        <v>265</v>
      </c>
    </row>
    <row r="277" spans="1:8" ht="15">
      <c r="A277" s="477" t="s">
        <v>72</v>
      </c>
      <c r="B277" s="455" t="s">
        <v>73</v>
      </c>
      <c r="C277" s="383">
        <f>C278+C280+C284</f>
        <v>752</v>
      </c>
      <c r="D277" s="383">
        <v>2908</v>
      </c>
      <c r="E277" s="321">
        <v>3013</v>
      </c>
      <c r="F277" s="321">
        <f>F278+F280+F284</f>
        <v>1537.9</v>
      </c>
      <c r="G277" s="384">
        <f t="shared" si="8"/>
        <v>204.50797872340428</v>
      </c>
      <c r="H277" s="486">
        <f>F277/E277*100</f>
        <v>51.042150680385</v>
      </c>
    </row>
    <row r="278" spans="1:8" ht="15">
      <c r="A278" s="471" t="s">
        <v>165</v>
      </c>
      <c r="B278" s="455" t="s">
        <v>189</v>
      </c>
      <c r="C278" s="383">
        <f>C279</f>
        <v>165</v>
      </c>
      <c r="D278" s="383"/>
      <c r="E278" s="395"/>
      <c r="F278" s="321">
        <f>F279</f>
        <v>231.2</v>
      </c>
      <c r="G278" s="384">
        <f t="shared" si="8"/>
        <v>140.12121212121212</v>
      </c>
      <c r="H278" s="495" t="s">
        <v>265</v>
      </c>
    </row>
    <row r="279" spans="1:8" ht="15">
      <c r="A279" s="472" t="s">
        <v>167</v>
      </c>
      <c r="B279" s="455" t="s">
        <v>191</v>
      </c>
      <c r="C279" s="383">
        <v>165</v>
      </c>
      <c r="D279" s="383"/>
      <c r="E279" s="395"/>
      <c r="F279" s="321">
        <v>231.2</v>
      </c>
      <c r="G279" s="384">
        <f aca="true" t="shared" si="9" ref="G279:G308">F279/C279*100</f>
        <v>140.12121212121212</v>
      </c>
      <c r="H279" s="495" t="s">
        <v>265</v>
      </c>
    </row>
    <row r="280" spans="1:8" ht="15">
      <c r="A280" s="471" t="s">
        <v>173</v>
      </c>
      <c r="B280" s="455" t="s">
        <v>197</v>
      </c>
      <c r="C280" s="383">
        <f>C281+C282+C283</f>
        <v>343</v>
      </c>
      <c r="D280" s="383"/>
      <c r="E280" s="395"/>
      <c r="F280" s="321">
        <f>F281+F282+F283</f>
        <v>622.27</v>
      </c>
      <c r="G280" s="384">
        <f t="shared" si="9"/>
        <v>181.4198250728863</v>
      </c>
      <c r="H280" s="495" t="s">
        <v>265</v>
      </c>
    </row>
    <row r="281" spans="1:8" ht="15">
      <c r="A281" s="472" t="s">
        <v>176</v>
      </c>
      <c r="B281" s="455" t="s">
        <v>200</v>
      </c>
      <c r="C281" s="383"/>
      <c r="D281" s="383"/>
      <c r="E281" s="395"/>
      <c r="F281" s="321">
        <v>198</v>
      </c>
      <c r="G281" s="384"/>
      <c r="H281" s="495" t="s">
        <v>265</v>
      </c>
    </row>
    <row r="282" spans="1:8" ht="15">
      <c r="A282" s="472" t="s">
        <v>180</v>
      </c>
      <c r="B282" s="455" t="s">
        <v>204</v>
      </c>
      <c r="C282" s="383">
        <v>44</v>
      </c>
      <c r="D282" s="383"/>
      <c r="E282" s="395"/>
      <c r="F282" s="321">
        <v>236.68</v>
      </c>
      <c r="G282" s="384">
        <f t="shared" si="9"/>
        <v>537.9090909090909</v>
      </c>
      <c r="H282" s="495" t="s">
        <v>265</v>
      </c>
    </row>
    <row r="283" spans="1:8" ht="15">
      <c r="A283" s="472" t="s">
        <v>181</v>
      </c>
      <c r="B283" s="455" t="s">
        <v>205</v>
      </c>
      <c r="C283" s="383">
        <v>299</v>
      </c>
      <c r="D283" s="383"/>
      <c r="E283" s="395"/>
      <c r="F283" s="321">
        <v>187.59</v>
      </c>
      <c r="G283" s="384">
        <f t="shared" si="9"/>
        <v>62.73913043478261</v>
      </c>
      <c r="H283" s="495" t="s">
        <v>265</v>
      </c>
    </row>
    <row r="284" spans="1:8" ht="15">
      <c r="A284" s="471" t="s">
        <v>184</v>
      </c>
      <c r="B284" s="455" t="s">
        <v>208</v>
      </c>
      <c r="C284" s="383">
        <f>C285+C286</f>
        <v>244</v>
      </c>
      <c r="D284" s="383"/>
      <c r="E284" s="395"/>
      <c r="F284" s="321">
        <f>F285+F286</f>
        <v>684.4300000000001</v>
      </c>
      <c r="G284" s="384">
        <f t="shared" si="9"/>
        <v>280.50409836065575</v>
      </c>
      <c r="H284" s="495" t="s">
        <v>265</v>
      </c>
    </row>
    <row r="285" spans="1:8" ht="15">
      <c r="A285" s="472" t="s">
        <v>185</v>
      </c>
      <c r="B285" s="455" t="s">
        <v>209</v>
      </c>
      <c r="C285" s="383">
        <v>244</v>
      </c>
      <c r="D285" s="383"/>
      <c r="E285" s="395"/>
      <c r="F285" s="321">
        <v>136.48</v>
      </c>
      <c r="G285" s="384">
        <f t="shared" si="9"/>
        <v>55.93442622950819</v>
      </c>
      <c r="H285" s="495" t="s">
        <v>265</v>
      </c>
    </row>
    <row r="286" spans="1:8" ht="15">
      <c r="A286" s="472" t="s">
        <v>186</v>
      </c>
      <c r="B286" s="455" t="s">
        <v>210</v>
      </c>
      <c r="C286" s="383"/>
      <c r="D286" s="383"/>
      <c r="E286" s="395"/>
      <c r="F286" s="404">
        <v>547.95</v>
      </c>
      <c r="G286" s="419"/>
      <c r="H286" s="495" t="s">
        <v>265</v>
      </c>
    </row>
    <row r="287" spans="1:8" ht="15">
      <c r="A287" s="477" t="s">
        <v>78</v>
      </c>
      <c r="B287" s="455" t="s">
        <v>79</v>
      </c>
      <c r="C287" s="383">
        <f>C288</f>
        <v>6703</v>
      </c>
      <c r="D287" s="383">
        <v>17138</v>
      </c>
      <c r="E287" s="321">
        <v>17138</v>
      </c>
      <c r="F287" s="321">
        <f>F288</f>
        <v>9417.67</v>
      </c>
      <c r="G287" s="384">
        <f t="shared" si="9"/>
        <v>140.4993286588095</v>
      </c>
      <c r="H287" s="486">
        <f>F287/E287*100</f>
        <v>54.95197806045046</v>
      </c>
    </row>
    <row r="288" spans="1:8" ht="30">
      <c r="A288" s="471">
        <v>352</v>
      </c>
      <c r="B288" s="455" t="s">
        <v>155</v>
      </c>
      <c r="C288" s="383">
        <f>C289</f>
        <v>6703</v>
      </c>
      <c r="D288" s="383"/>
      <c r="E288" s="321"/>
      <c r="F288" s="321">
        <f>F289</f>
        <v>9417.67</v>
      </c>
      <c r="G288" s="384">
        <f t="shared" si="9"/>
        <v>140.4993286588095</v>
      </c>
      <c r="H288" s="495" t="s">
        <v>265</v>
      </c>
    </row>
    <row r="289" spans="1:8" ht="15">
      <c r="A289" s="472">
        <v>3522</v>
      </c>
      <c r="B289" s="455" t="s">
        <v>156</v>
      </c>
      <c r="C289" s="496">
        <v>6703</v>
      </c>
      <c r="D289" s="383"/>
      <c r="E289" s="321"/>
      <c r="F289" s="321">
        <v>9417.67</v>
      </c>
      <c r="G289" s="384">
        <f>F289/C288*100</f>
        <v>140.4993286588095</v>
      </c>
      <c r="H289" s="495" t="s">
        <v>265</v>
      </c>
    </row>
    <row r="290" spans="1:8" ht="15">
      <c r="A290" s="477" t="s">
        <v>80</v>
      </c>
      <c r="B290" s="455" t="s">
        <v>81</v>
      </c>
      <c r="C290" s="383">
        <f>C291</f>
        <v>246568</v>
      </c>
      <c r="D290" s="383">
        <v>195342</v>
      </c>
      <c r="E290" s="321">
        <v>195342</v>
      </c>
      <c r="F290" s="321">
        <f>F291</f>
        <v>114409.04</v>
      </c>
      <c r="G290" s="384">
        <f t="shared" si="9"/>
        <v>46.400603484637095</v>
      </c>
      <c r="H290" s="486">
        <f>F290/E290*100</f>
        <v>58.568582281332226</v>
      </c>
    </row>
    <row r="291" spans="1:8" ht="15">
      <c r="A291" s="478">
        <v>369</v>
      </c>
      <c r="B291" s="455" t="s">
        <v>157</v>
      </c>
      <c r="C291" s="383">
        <f>C292</f>
        <v>246568</v>
      </c>
      <c r="D291" s="383"/>
      <c r="E291" s="321"/>
      <c r="F291" s="321">
        <f>F292</f>
        <v>114409.04</v>
      </c>
      <c r="G291" s="384">
        <f t="shared" si="9"/>
        <v>46.400603484637095</v>
      </c>
      <c r="H291" s="495" t="s">
        <v>265</v>
      </c>
    </row>
    <row r="292" spans="1:8" ht="15">
      <c r="A292" s="472">
        <v>3691</v>
      </c>
      <c r="B292" s="455" t="s">
        <v>158</v>
      </c>
      <c r="C292" s="383">
        <v>246568</v>
      </c>
      <c r="D292" s="383"/>
      <c r="E292" s="399"/>
      <c r="F292" s="321">
        <v>114409.04</v>
      </c>
      <c r="G292" s="384">
        <f t="shared" si="9"/>
        <v>46.400603484637095</v>
      </c>
      <c r="H292" s="495" t="s">
        <v>265</v>
      </c>
    </row>
    <row r="293" spans="1:8" ht="15">
      <c r="A293" s="475" t="s">
        <v>147</v>
      </c>
      <c r="B293" s="454" t="s">
        <v>148</v>
      </c>
      <c r="C293" s="381">
        <f>C294</f>
        <v>1477305</v>
      </c>
      <c r="D293" s="381">
        <f>D294</f>
        <v>1276880</v>
      </c>
      <c r="E293" s="319">
        <v>1279383</v>
      </c>
      <c r="F293" s="321">
        <f>F294</f>
        <v>744080.27</v>
      </c>
      <c r="G293" s="384">
        <f t="shared" si="9"/>
        <v>50.36741025042222</v>
      </c>
      <c r="H293" s="486">
        <f>F293/E293*100</f>
        <v>58.15930569657405</v>
      </c>
    </row>
    <row r="294" spans="1:8" ht="15">
      <c r="A294" s="476" t="s">
        <v>67</v>
      </c>
      <c r="B294" s="455" t="s">
        <v>68</v>
      </c>
      <c r="C294" s="383">
        <f>C295+C302+C312+C315</f>
        <v>1477305</v>
      </c>
      <c r="D294" s="383">
        <f>D295+D302+D312+D315</f>
        <v>1276880</v>
      </c>
      <c r="E294" s="320">
        <v>1279383</v>
      </c>
      <c r="F294" s="321">
        <f>F295+F302+F312+F316</f>
        <v>744080.27</v>
      </c>
      <c r="G294" s="384">
        <f t="shared" si="9"/>
        <v>50.36741025042222</v>
      </c>
      <c r="H294" s="486">
        <f>F294/E294*100</f>
        <v>58.15930569657405</v>
      </c>
    </row>
    <row r="295" spans="1:8" ht="15">
      <c r="A295" s="477" t="s">
        <v>70</v>
      </c>
      <c r="B295" s="455" t="s">
        <v>71</v>
      </c>
      <c r="C295" s="383">
        <f>C296+C298+C300</f>
        <v>37845</v>
      </c>
      <c r="D295" s="383">
        <v>56346</v>
      </c>
      <c r="E295" s="321">
        <v>58253</v>
      </c>
      <c r="F295" s="321">
        <f>F296+F298+F300</f>
        <v>33680.73</v>
      </c>
      <c r="G295" s="384">
        <f t="shared" si="9"/>
        <v>88.9965120887832</v>
      </c>
      <c r="H295" s="486">
        <f>F295/E295*100</f>
        <v>57.81801795615677</v>
      </c>
    </row>
    <row r="296" spans="1:8" ht="15">
      <c r="A296" s="471" t="s">
        <v>213</v>
      </c>
      <c r="B296" s="455" t="s">
        <v>220</v>
      </c>
      <c r="C296" s="383">
        <f>C297</f>
        <v>32049</v>
      </c>
      <c r="D296" s="383"/>
      <c r="E296" s="321"/>
      <c r="F296" s="321">
        <f>F297</f>
        <v>28472.72</v>
      </c>
      <c r="G296" s="384">
        <f t="shared" si="9"/>
        <v>88.84121189428687</v>
      </c>
      <c r="H296" s="486"/>
    </row>
    <row r="297" spans="1:8" ht="15">
      <c r="A297" s="472" t="s">
        <v>214</v>
      </c>
      <c r="B297" s="455" t="s">
        <v>221</v>
      </c>
      <c r="C297" s="383">
        <v>32049</v>
      </c>
      <c r="D297" s="383"/>
      <c r="E297" s="321"/>
      <c r="F297" s="321">
        <v>28472.72</v>
      </c>
      <c r="G297" s="384">
        <f t="shared" si="9"/>
        <v>88.84121189428687</v>
      </c>
      <c r="H297" s="495" t="s">
        <v>265</v>
      </c>
    </row>
    <row r="298" spans="1:8" ht="15">
      <c r="A298" s="471" t="s">
        <v>216</v>
      </c>
      <c r="B298" s="455" t="s">
        <v>223</v>
      </c>
      <c r="C298" s="383">
        <f>C299</f>
        <v>508</v>
      </c>
      <c r="D298" s="383"/>
      <c r="E298" s="321"/>
      <c r="F298" s="321">
        <f>F299</f>
        <v>510</v>
      </c>
      <c r="G298" s="384">
        <f t="shared" si="9"/>
        <v>100.39370078740157</v>
      </c>
      <c r="H298" s="495" t="s">
        <v>265</v>
      </c>
    </row>
    <row r="299" spans="1:8" ht="15">
      <c r="A299" s="472" t="s">
        <v>217</v>
      </c>
      <c r="B299" s="455" t="s">
        <v>223</v>
      </c>
      <c r="C299" s="383">
        <v>508</v>
      </c>
      <c r="D299" s="383"/>
      <c r="E299" s="321"/>
      <c r="F299" s="321">
        <v>510</v>
      </c>
      <c r="G299" s="384">
        <f t="shared" si="9"/>
        <v>100.39370078740157</v>
      </c>
      <c r="H299" s="495" t="s">
        <v>265</v>
      </c>
    </row>
    <row r="300" spans="1:8" ht="15">
      <c r="A300" s="471" t="s">
        <v>218</v>
      </c>
      <c r="B300" s="455" t="s">
        <v>224</v>
      </c>
      <c r="C300" s="383">
        <f>C301</f>
        <v>5288</v>
      </c>
      <c r="D300" s="383"/>
      <c r="E300" s="321"/>
      <c r="F300" s="321">
        <f>F301</f>
        <v>4698.01</v>
      </c>
      <c r="G300" s="384">
        <f t="shared" si="9"/>
        <v>88.84285173978822</v>
      </c>
      <c r="H300" s="495" t="s">
        <v>265</v>
      </c>
    </row>
    <row r="301" spans="1:8" ht="15">
      <c r="A301" s="472" t="s">
        <v>219</v>
      </c>
      <c r="B301" s="455" t="s">
        <v>225</v>
      </c>
      <c r="C301" s="383">
        <v>5288</v>
      </c>
      <c r="D301" s="383"/>
      <c r="E301" s="321"/>
      <c r="F301" s="321">
        <v>4698.01</v>
      </c>
      <c r="G301" s="384">
        <f t="shared" si="9"/>
        <v>88.84285173978822</v>
      </c>
      <c r="H301" s="495" t="s">
        <v>265</v>
      </c>
    </row>
    <row r="302" spans="1:8" ht="15">
      <c r="A302" s="477" t="s">
        <v>72</v>
      </c>
      <c r="B302" s="455" t="s">
        <v>73</v>
      </c>
      <c r="C302" s="383">
        <f>C303+C305+C309</f>
        <v>4256</v>
      </c>
      <c r="D302" s="383">
        <v>16478</v>
      </c>
      <c r="E302" s="321">
        <v>17074</v>
      </c>
      <c r="F302" s="321">
        <f>F303+F305+F309</f>
        <v>8714.82</v>
      </c>
      <c r="G302" s="384">
        <f t="shared" si="9"/>
        <v>204.765507518797</v>
      </c>
      <c r="H302" s="486">
        <f>F302/E302*100</f>
        <v>51.041466557338644</v>
      </c>
    </row>
    <row r="303" spans="1:8" ht="15">
      <c r="A303" s="471" t="s">
        <v>165</v>
      </c>
      <c r="B303" s="455" t="s">
        <v>189</v>
      </c>
      <c r="C303" s="383">
        <f>C304</f>
        <v>934</v>
      </c>
      <c r="D303" s="383"/>
      <c r="E303" s="395"/>
      <c r="F303" s="321">
        <f>F304</f>
        <v>1310.15</v>
      </c>
      <c r="G303" s="384">
        <f t="shared" si="9"/>
        <v>140.2730192719486</v>
      </c>
      <c r="H303" s="495" t="s">
        <v>265</v>
      </c>
    </row>
    <row r="304" spans="1:8" ht="15">
      <c r="A304" s="472" t="s">
        <v>167</v>
      </c>
      <c r="B304" s="455" t="s">
        <v>191</v>
      </c>
      <c r="C304" s="383">
        <v>934</v>
      </c>
      <c r="D304" s="383"/>
      <c r="E304" s="395"/>
      <c r="F304" s="321">
        <v>1310.15</v>
      </c>
      <c r="G304" s="384">
        <f t="shared" si="9"/>
        <v>140.2730192719486</v>
      </c>
      <c r="H304" s="495" t="s">
        <v>265</v>
      </c>
    </row>
    <row r="305" spans="1:8" ht="15">
      <c r="A305" s="471" t="s">
        <v>173</v>
      </c>
      <c r="B305" s="455" t="s">
        <v>197</v>
      </c>
      <c r="C305" s="383">
        <f>C306+C307+C308</f>
        <v>1942</v>
      </c>
      <c r="D305" s="383"/>
      <c r="E305" s="395"/>
      <c r="F305" s="321">
        <f>F306+F307+F308</f>
        <v>3526.1800000000003</v>
      </c>
      <c r="G305" s="384">
        <f t="shared" si="9"/>
        <v>181.57466529351186</v>
      </c>
      <c r="H305" s="495" t="s">
        <v>265</v>
      </c>
    </row>
    <row r="306" spans="1:8" ht="15">
      <c r="A306" s="472" t="s">
        <v>176</v>
      </c>
      <c r="B306" s="455" t="s">
        <v>200</v>
      </c>
      <c r="C306" s="383"/>
      <c r="D306" s="383"/>
      <c r="E306" s="395"/>
      <c r="F306" s="321">
        <v>1122</v>
      </c>
      <c r="G306" s="384"/>
      <c r="H306" s="495" t="s">
        <v>265</v>
      </c>
    </row>
    <row r="307" spans="1:8" ht="15">
      <c r="A307" s="472" t="s">
        <v>180</v>
      </c>
      <c r="B307" s="455" t="s">
        <v>204</v>
      </c>
      <c r="C307" s="383">
        <v>250</v>
      </c>
      <c r="D307" s="383"/>
      <c r="E307" s="395"/>
      <c r="F307" s="321">
        <v>1341.21</v>
      </c>
      <c r="G307" s="384">
        <f t="shared" si="9"/>
        <v>536.484</v>
      </c>
      <c r="H307" s="495" t="s">
        <v>265</v>
      </c>
    </row>
    <row r="308" spans="1:8" ht="15">
      <c r="A308" s="472" t="s">
        <v>181</v>
      </c>
      <c r="B308" s="455" t="s">
        <v>205</v>
      </c>
      <c r="C308" s="383">
        <v>1692</v>
      </c>
      <c r="D308" s="383"/>
      <c r="E308" s="395"/>
      <c r="F308" s="321">
        <v>1062.97</v>
      </c>
      <c r="G308" s="384">
        <f t="shared" si="9"/>
        <v>62.82328605200945</v>
      </c>
      <c r="H308" s="495" t="s">
        <v>265</v>
      </c>
    </row>
    <row r="309" spans="1:8" ht="15">
      <c r="A309" s="471" t="s">
        <v>184</v>
      </c>
      <c r="B309" s="455" t="s">
        <v>208</v>
      </c>
      <c r="C309" s="383">
        <f>C310+C311</f>
        <v>1380</v>
      </c>
      <c r="D309" s="383"/>
      <c r="E309" s="395"/>
      <c r="F309" s="321">
        <f>F310+F311</f>
        <v>3878.4900000000002</v>
      </c>
      <c r="G309" s="384">
        <f aca="true" t="shared" si="10" ref="G309:G317">F309/C309*100</f>
        <v>281.05</v>
      </c>
      <c r="H309" s="495" t="s">
        <v>265</v>
      </c>
    </row>
    <row r="310" spans="1:8" ht="15">
      <c r="A310" s="472" t="s">
        <v>185</v>
      </c>
      <c r="B310" s="455" t="s">
        <v>209</v>
      </c>
      <c r="C310" s="383">
        <v>1380</v>
      </c>
      <c r="D310" s="383"/>
      <c r="E310" s="395"/>
      <c r="F310" s="321">
        <v>773.44</v>
      </c>
      <c r="G310" s="384">
        <f t="shared" si="10"/>
        <v>56.046376811594214</v>
      </c>
      <c r="H310" s="495" t="s">
        <v>265</v>
      </c>
    </row>
    <row r="311" spans="1:8" ht="15">
      <c r="A311" s="472" t="s">
        <v>186</v>
      </c>
      <c r="B311" s="455" t="s">
        <v>210</v>
      </c>
      <c r="C311" s="383"/>
      <c r="D311" s="383"/>
      <c r="E311" s="395"/>
      <c r="F311" s="395">
        <v>3105.05</v>
      </c>
      <c r="G311" s="419"/>
      <c r="H311" s="495" t="s">
        <v>265</v>
      </c>
    </row>
    <row r="312" spans="1:8" ht="15">
      <c r="A312" s="477" t="s">
        <v>78</v>
      </c>
      <c r="B312" s="455" t="s">
        <v>79</v>
      </c>
      <c r="C312" s="383">
        <f>C313</f>
        <v>37986</v>
      </c>
      <c r="D312" s="383">
        <v>97119</v>
      </c>
      <c r="E312" s="321">
        <v>97119</v>
      </c>
      <c r="F312" s="321">
        <f>F313</f>
        <v>53366.86</v>
      </c>
      <c r="G312" s="384">
        <f t="shared" si="10"/>
        <v>140.49086505554678</v>
      </c>
      <c r="H312" s="486">
        <f>F312/E312*100</f>
        <v>54.94996859522854</v>
      </c>
    </row>
    <row r="313" spans="1:8" ht="30">
      <c r="A313" s="471">
        <v>353</v>
      </c>
      <c r="B313" s="455" t="s">
        <v>164</v>
      </c>
      <c r="C313" s="383">
        <f>C314</f>
        <v>37986</v>
      </c>
      <c r="D313" s="383"/>
      <c r="E313" s="321"/>
      <c r="F313" s="321">
        <f>F314</f>
        <v>53366.86</v>
      </c>
      <c r="G313" s="384">
        <f t="shared" si="10"/>
        <v>140.49086505554678</v>
      </c>
      <c r="H313" s="495" t="s">
        <v>265</v>
      </c>
    </row>
    <row r="314" spans="1:8" ht="30">
      <c r="A314" s="472">
        <v>3531</v>
      </c>
      <c r="B314" s="455" t="s">
        <v>164</v>
      </c>
      <c r="C314" s="383">
        <v>37986</v>
      </c>
      <c r="D314" s="383"/>
      <c r="E314" s="321"/>
      <c r="F314" s="321">
        <v>53366.86</v>
      </c>
      <c r="G314" s="384">
        <f t="shared" si="10"/>
        <v>140.49086505554678</v>
      </c>
      <c r="H314" s="495" t="s">
        <v>265</v>
      </c>
    </row>
    <row r="315" spans="1:8" ht="15">
      <c r="A315" s="477" t="s">
        <v>80</v>
      </c>
      <c r="B315" s="455" t="s">
        <v>81</v>
      </c>
      <c r="C315" s="383">
        <f>C316</f>
        <v>1397218</v>
      </c>
      <c r="D315" s="383">
        <v>1106937</v>
      </c>
      <c r="E315" s="321">
        <v>1106937</v>
      </c>
      <c r="F315" s="321">
        <f>F316</f>
        <v>648317.86</v>
      </c>
      <c r="G315" s="384">
        <f t="shared" si="10"/>
        <v>46.400623238463865</v>
      </c>
      <c r="H315" s="486">
        <f>F315/E315*100</f>
        <v>58.56863218051252</v>
      </c>
    </row>
    <row r="316" spans="1:8" ht="15">
      <c r="A316" s="478">
        <v>369</v>
      </c>
      <c r="B316" s="455" t="s">
        <v>157</v>
      </c>
      <c r="C316" s="383">
        <f>C317</f>
        <v>1397218</v>
      </c>
      <c r="D316" s="383"/>
      <c r="E316" s="321"/>
      <c r="F316" s="321">
        <f>F317</f>
        <v>648317.86</v>
      </c>
      <c r="G316" s="384">
        <f t="shared" si="10"/>
        <v>46.400623238463865</v>
      </c>
      <c r="H316" s="495" t="s">
        <v>265</v>
      </c>
    </row>
    <row r="317" spans="1:8" ht="30">
      <c r="A317" s="481">
        <v>3693</v>
      </c>
      <c r="B317" s="456" t="s">
        <v>159</v>
      </c>
      <c r="C317" s="405">
        <v>1397218</v>
      </c>
      <c r="D317" s="405"/>
      <c r="E317" s="406"/>
      <c r="F317" s="407">
        <v>648317.86</v>
      </c>
      <c r="G317" s="420">
        <f t="shared" si="10"/>
        <v>46.400623238463865</v>
      </c>
      <c r="H317" s="497" t="s">
        <v>265</v>
      </c>
    </row>
    <row r="321" spans="7:8" ht="14.25">
      <c r="G321" s="530" t="s">
        <v>266</v>
      </c>
      <c r="H321" s="530"/>
    </row>
    <row r="322" spans="7:8" ht="14.25">
      <c r="G322" s="531" t="s">
        <v>267</v>
      </c>
      <c r="H322" s="531"/>
    </row>
  </sheetData>
  <sheetProtection password="CC4B" sheet="1"/>
  <mergeCells count="3">
    <mergeCell ref="A1:H1"/>
    <mergeCell ref="G321:H321"/>
    <mergeCell ref="G322:H322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65" r:id="rId2"/>
  <headerFooter alignWithMargins="0">
    <oddFooter>&amp;C&amp;D. &amp;T&amp;R&amp;P/&amp;N</oddFooter>
  </headerFooter>
  <rowBreaks count="6" manualBreakCount="6">
    <brk id="49" max="7" man="1"/>
    <brk id="98" max="7" man="1"/>
    <brk id="154" max="7" man="1"/>
    <brk id="204" max="7" man="1"/>
    <brk id="245" max="7" man="1"/>
    <brk id="292" max="7" man="1"/>
  </rowBreaks>
  <ignoredErrors>
    <ignoredError sqref="C13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10" t="s">
        <v>14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/>
      <c r="I2"/>
      <c r="J2"/>
      <c r="K2"/>
      <c r="L2"/>
      <c r="M2"/>
    </row>
    <row r="3" spans="2:13" ht="11.25">
      <c r="B3" s="10" t="s">
        <v>14</v>
      </c>
      <c r="C3" s="11" t="s">
        <v>14</v>
      </c>
      <c r="D3" s="11" t="s">
        <v>14</v>
      </c>
      <c r="E3" s="11" t="s">
        <v>29</v>
      </c>
      <c r="F3" s="11" t="s">
        <v>29</v>
      </c>
      <c r="G3" s="11" t="s">
        <v>29</v>
      </c>
      <c r="H3"/>
      <c r="I3"/>
      <c r="J3"/>
      <c r="K3"/>
      <c r="L3"/>
      <c r="M3"/>
    </row>
    <row r="4" spans="1:13" ht="11.25">
      <c r="A4"/>
      <c r="B4" s="5" t="s">
        <v>34</v>
      </c>
      <c r="C4" s="4"/>
      <c r="D4" s="4"/>
      <c r="E4" s="4">
        <v>35122489</v>
      </c>
      <c r="F4" s="4">
        <v>32389345</v>
      </c>
      <c r="G4" s="4">
        <v>30671774</v>
      </c>
      <c r="H4"/>
      <c r="I4"/>
      <c r="J4"/>
      <c r="K4"/>
      <c r="L4"/>
      <c r="M4"/>
    </row>
    <row r="5" spans="1:13" ht="11.25">
      <c r="A5"/>
      <c r="B5" s="5" t="s">
        <v>35</v>
      </c>
      <c r="C5" s="4"/>
      <c r="D5" s="4"/>
      <c r="E5" s="4"/>
      <c r="F5" s="4"/>
      <c r="G5" s="4"/>
      <c r="H5"/>
      <c r="I5"/>
      <c r="J5"/>
      <c r="K5"/>
      <c r="L5"/>
      <c r="M5"/>
    </row>
    <row r="6" spans="1:13" ht="11.25">
      <c r="A6"/>
      <c r="B6" s="5" t="s">
        <v>19</v>
      </c>
      <c r="C6" s="4"/>
      <c r="D6" s="4"/>
      <c r="E6" s="4">
        <v>35122489</v>
      </c>
      <c r="F6" s="4">
        <v>32389345</v>
      </c>
      <c r="G6" s="4">
        <v>30671774</v>
      </c>
      <c r="H6"/>
      <c r="I6"/>
      <c r="J6"/>
      <c r="K6"/>
      <c r="L6"/>
      <c r="M6"/>
    </row>
    <row r="7" spans="1:13" ht="11.25">
      <c r="A7"/>
      <c r="B7" s="5" t="s">
        <v>36</v>
      </c>
      <c r="C7" s="4"/>
      <c r="D7" s="4"/>
      <c r="E7" s="4">
        <v>34806515</v>
      </c>
      <c r="F7" s="4">
        <v>32336256</v>
      </c>
      <c r="G7" s="4">
        <v>30618685</v>
      </c>
      <c r="H7"/>
      <c r="I7"/>
      <c r="J7"/>
      <c r="K7"/>
      <c r="L7"/>
      <c r="M7"/>
    </row>
    <row r="8" spans="1:13" ht="11.25">
      <c r="A8"/>
      <c r="B8" s="5" t="s">
        <v>37</v>
      </c>
      <c r="C8" s="4"/>
      <c r="D8" s="4"/>
      <c r="E8" s="4">
        <v>319862</v>
      </c>
      <c r="F8" s="4">
        <v>53089</v>
      </c>
      <c r="G8" s="4">
        <v>53089</v>
      </c>
      <c r="H8"/>
      <c r="I8"/>
      <c r="J8"/>
      <c r="K8"/>
      <c r="L8"/>
      <c r="M8"/>
    </row>
    <row r="9" spans="1:13" ht="11.25">
      <c r="A9"/>
      <c r="B9" s="5" t="s">
        <v>20</v>
      </c>
      <c r="C9" s="4"/>
      <c r="D9" s="4"/>
      <c r="E9" s="4">
        <v>35126377</v>
      </c>
      <c r="F9" s="4">
        <v>32389345</v>
      </c>
      <c r="G9" s="4">
        <v>30671774</v>
      </c>
      <c r="H9"/>
      <c r="I9"/>
      <c r="J9"/>
      <c r="K9"/>
      <c r="L9"/>
      <c r="M9"/>
    </row>
    <row r="10" spans="1:13" ht="11.25">
      <c r="A10"/>
      <c r="B10" s="5" t="s">
        <v>21</v>
      </c>
      <c r="C10" s="4"/>
      <c r="D10" s="4"/>
      <c r="E10" s="4">
        <v>-3888</v>
      </c>
      <c r="F10" s="9">
        <v>0</v>
      </c>
      <c r="G10" s="9">
        <v>0</v>
      </c>
      <c r="H10"/>
      <c r="I10"/>
      <c r="J10"/>
      <c r="K10"/>
      <c r="L10"/>
      <c r="M10"/>
    </row>
    <row r="11" spans="1:13" ht="11.25">
      <c r="A11"/>
      <c r="B11" s="5" t="s">
        <v>38</v>
      </c>
      <c r="C11" s="4"/>
      <c r="D11" s="4"/>
      <c r="E11" s="4"/>
      <c r="F11" s="4"/>
      <c r="G11" s="4"/>
      <c r="H11"/>
      <c r="I11"/>
      <c r="J11"/>
      <c r="K11"/>
      <c r="L11"/>
      <c r="M11"/>
    </row>
    <row r="12" spans="1:13" ht="11.25">
      <c r="A12"/>
      <c r="B12" s="5" t="s">
        <v>39</v>
      </c>
      <c r="C12" s="4"/>
      <c r="D12" s="4"/>
      <c r="E12" s="4"/>
      <c r="F12" s="4"/>
      <c r="G12" s="4"/>
      <c r="H12"/>
      <c r="I12"/>
      <c r="J12"/>
      <c r="K12"/>
      <c r="L12"/>
      <c r="M12"/>
    </row>
    <row r="13" spans="1:13" ht="11.25">
      <c r="A13"/>
      <c r="B13" s="5" t="s">
        <v>15</v>
      </c>
      <c r="C13" s="4"/>
      <c r="D13" s="4"/>
      <c r="E13" s="4">
        <v>3888</v>
      </c>
      <c r="F13" s="9">
        <v>0</v>
      </c>
      <c r="G13" s="4"/>
      <c r="H13"/>
      <c r="I13"/>
      <c r="J13"/>
      <c r="K13"/>
      <c r="L13"/>
      <c r="M13"/>
    </row>
    <row r="14" spans="1:13" ht="11.25">
      <c r="A14"/>
      <c r="B14" s="5" t="s">
        <v>16</v>
      </c>
      <c r="C14" s="4"/>
      <c r="D14" s="4"/>
      <c r="E14" s="9">
        <v>0</v>
      </c>
      <c r="F14" s="9">
        <v>0</v>
      </c>
      <c r="G14" s="4"/>
      <c r="H14"/>
      <c r="I14"/>
      <c r="J14"/>
      <c r="K14"/>
      <c r="L14"/>
      <c r="M14"/>
    </row>
    <row r="15" spans="1:13" ht="11.25">
      <c r="A15"/>
      <c r="B15" s="5" t="s">
        <v>22</v>
      </c>
      <c r="C15" s="4"/>
      <c r="D15" s="4"/>
      <c r="E15" s="4">
        <v>3888</v>
      </c>
      <c r="F15" s="9">
        <v>0</v>
      </c>
      <c r="G15" s="4"/>
      <c r="H15"/>
      <c r="I15"/>
      <c r="J15"/>
      <c r="K15"/>
      <c r="L15"/>
      <c r="M15"/>
    </row>
    <row r="16" spans="1:13" ht="11.25">
      <c r="A16"/>
      <c r="B16" s="5" t="s">
        <v>23</v>
      </c>
      <c r="C16" s="4"/>
      <c r="D16" s="4"/>
      <c r="E16" s="9">
        <v>0</v>
      </c>
      <c r="F16" s="9">
        <v>0</v>
      </c>
      <c r="G16" s="9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8"/>
      <c r="D19" s="8"/>
      <c r="E19" s="8"/>
      <c r="F19" s="8"/>
      <c r="G19" s="8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6" t="s">
        <v>32</v>
      </c>
    </row>
    <row r="2" ht="11.25">
      <c r="A2" s="6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Valentina Vitenberg</cp:lastModifiedBy>
  <cp:lastPrinted>2023-07-26T14:20:19Z</cp:lastPrinted>
  <dcterms:created xsi:type="dcterms:W3CDTF">2006-05-18T10:01:57Z</dcterms:created>
  <dcterms:modified xsi:type="dcterms:W3CDTF">2023-07-26T14:51:52Z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