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tabRatio="790" activeTab="0"/>
  </bookViews>
  <sheets>
    <sheet name="FP prihodi 2021." sheetId="1" r:id="rId1"/>
    <sheet name="FP rashodi 2021." sheetId="2" r:id="rId2"/>
    <sheet name="Plan DI 2021." sheetId="3" r:id="rId3"/>
    <sheet name="Plan zaduživanja i otplata" sheetId="4" r:id="rId4"/>
    <sheet name="Rashodi 2021. HRZZ POSLOVANJE" sheetId="5" r:id="rId5"/>
    <sheet name="Rashodi 2021. HRZZ PROJEKTI" sheetId="6" r:id="rId6"/>
    <sheet name="Rashodi 2021. HRZZ DOK" sheetId="7" r:id="rId7"/>
    <sheet name="Rashodi 2021. ESF PZS" sheetId="8" r:id="rId8"/>
    <sheet name="Rashodi 2021. ESF DOK" sheetId="9" r:id="rId9"/>
    <sheet name="Rashodi 2021 ESF POSTDOK" sheetId="10" r:id="rId10"/>
    <sheet name="Rashodi 2021. TTPP" sheetId="11" r:id="rId11"/>
    <sheet name="Rashodi 2021. CSRP" sheetId="12" r:id="rId12"/>
    <sheet name="Rashodi 2021. QuantERA" sheetId="13" r:id="rId13"/>
    <sheet name="Rashodi 2021. QuantERA II" sheetId="14" r:id="rId14"/>
    <sheet name="Rashodi 2021. CHANSE" sheetId="15" r:id="rId15"/>
    <sheet name="Rashodi 2021. BlueBio" sheetId="16" r:id="rId16"/>
  </sheets>
  <definedNames>
    <definedName name="_xlnm.Print_Area" localSheetId="0">'FP prihodi 2021.'!$A$1:$E$50</definedName>
    <definedName name="_xlnm.Print_Area" localSheetId="1">'FP rashodi 2021.'!$A$1:$E$82</definedName>
    <definedName name="_xlnm.Print_Area" localSheetId="2">'Plan DI 2021.'!$A$1:$E$24</definedName>
    <definedName name="_xlnm.Print_Area" localSheetId="9">'Rashodi 2021 ESF POSTDOK'!$A$1:$E$60</definedName>
    <definedName name="_xlnm.Print_Area" localSheetId="15">'Rashodi 2021. BlueBio'!$A$1:$E$30</definedName>
    <definedName name="_xlnm.Print_Area" localSheetId="14">'Rashodi 2021. CHANSE'!$A$1:$E$33</definedName>
    <definedName name="_xlnm.Print_Area" localSheetId="11">'Rashodi 2021. CSRP'!$A$1:$E$35</definedName>
    <definedName name="_xlnm.Print_Area" localSheetId="8">'Rashodi 2021. ESF DOK'!$A$1:$F$58</definedName>
    <definedName name="_xlnm.Print_Area" localSheetId="7">'Rashodi 2021. ESF PZS'!$A$1:$E$46</definedName>
    <definedName name="_xlnm.Print_Area" localSheetId="6">'Rashodi 2021. HRZZ DOK'!$A$1:$E$27</definedName>
    <definedName name="_xlnm.Print_Area" localSheetId="4">'Rashodi 2021. HRZZ POSLOVANJE'!$A$1:$E$88</definedName>
    <definedName name="_xlnm.Print_Area" localSheetId="5">'Rashodi 2021. HRZZ PROJEKTI'!$A$1:$E$30</definedName>
    <definedName name="_xlnm.Print_Area" localSheetId="12">'Rashodi 2021. QuantERA'!$A$1:$F$32</definedName>
    <definedName name="_xlnm.Print_Area" localSheetId="13">'Rashodi 2021. QuantERA II'!$A$1:$E$36</definedName>
    <definedName name="_xlnm.Print_Area" localSheetId="10">'Rashodi 2021. TTPP'!$A$1:$E$37</definedName>
    <definedName name="_xlnm.Print_Titles" localSheetId="1">'FP rashodi 2021.'!$15:$17</definedName>
  </definedNames>
  <calcPr fullCalcOnLoad="1"/>
</workbook>
</file>

<file path=xl/sharedStrings.xml><?xml version="1.0" encoding="utf-8"?>
<sst xmlns="http://schemas.openxmlformats.org/spreadsheetml/2006/main" count="613" uniqueCount="147">
  <si>
    <t>Naziv računa</t>
  </si>
  <si>
    <t>Plaće</t>
  </si>
  <si>
    <t>Plaće za redovan rad</t>
  </si>
  <si>
    <t>Doprinosi na plaće</t>
  </si>
  <si>
    <t xml:space="preserve">Doprinosi za zdravstveno osiguranje 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</si>
  <si>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</si>
  <si>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</si>
  <si>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</si>
  <si>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</si>
  <si>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</si>
  <si>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</si>
  <si>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</si>
  <si>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</si>
  <si>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</si>
  <si>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</si>
  <si>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</si>
  <si>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</si>
  <si>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</si>
  <si>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</si>
  <si>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</si>
  <si>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</si>
  <si>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</si>
  <si>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</si>
  <si>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</si>
  <si>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</si>
  <si>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</si>
  <si>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</si>
  <si>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</si>
  <si>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</si>
  <si>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</si>
  <si>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</si>
  <si>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</si>
  <si>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</si>
  <si>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</si>
  <si>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</si>
  <si>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</si>
  <si>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</si>
  <si>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</si>
  <si>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</si>
  <si>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</si>
  <si>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</si>
  <si>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</si>
  <si>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</si>
  <si>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</si>
  <si>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</si>
  <si>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</si>
  <si>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</si>
  <si>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</si>
  <si>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</si>
  <si>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</si>
  <si>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</si>
  <si>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</si>
  <si>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</si>
  <si>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</si>
  <si>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</si>
  <si>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</si>
  <si>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</si>
  <si>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</si>
  <si>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</si>
  <si>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</si>
  <si>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</si>
  <si>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</si>
  <si>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</si>
  <si>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</si>
  <si>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</si>
  <si>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</si>
  <si>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</si>
  <si>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</si>
  <si>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</si>
  <si>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</si>
  <si>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*U ovom iznosu se nalazi i 10.000.000 kn osnovne imovine koja se ne smije trošiti.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</si>
  <si>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</si>
  <si>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</si>
  <si>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</si>
  <si>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</si>
  <si>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(TENURE TRACK)</t>
  </si>
  <si>
    <t>Prihodi od donacija iz državnog proračuna (HRVATSKO-ŠVICARSKI ISTRAŽIVAČKI PROGRAM)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</si>
  <si>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</si>
  <si>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</si>
  <si>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</si>
  <si>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</si>
  <si>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</si>
  <si>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Naknade za prijevoz, za rad na terenu i odvojen život</t>
  </si>
  <si>
    <t>Ostali financijski rashodi</t>
  </si>
  <si>
    <t>Ostali nespomenuti rashodi</t>
  </si>
  <si>
    <t>Prihodi od donacija (iz proračuna)</t>
  </si>
  <si>
    <t>Doprinosi za zapošljavanje osoba s invaliditetom</t>
  </si>
  <si>
    <t xml:space="preserve">Prihodi od donacija </t>
  </si>
  <si>
    <t>SVEUKUPNO</t>
  </si>
  <si>
    <t>Ostala prava - ulaganja na tuđoj imovini radi prava korištenja</t>
  </si>
  <si>
    <t>Prihodi od donacija iz državnog proračuna (NEOS sustav)</t>
  </si>
  <si>
    <t>Donacije</t>
  </si>
  <si>
    <t>Tekuće donacije</t>
  </si>
  <si>
    <t>Tekuće donacije iz EU sredstava</t>
  </si>
  <si>
    <t>Prihodi od donacija iz državnog proračuna za EU projekte</t>
  </si>
  <si>
    <t>Prihodi od donacija iz državnog proračuna za EU projekte (ESF - ZNANSTVENA SURADNJA)</t>
  </si>
  <si>
    <t>Prihodi od donacija iz državnog proračuna za EU projekte (ESF - DOKTORANDI)</t>
  </si>
  <si>
    <t>Prihodi od donacija iz državnog proračuna (projekti Zaklade)</t>
  </si>
  <si>
    <t>Prihodi od donacija iz državnog proračuna (doktorandi Zaklade)</t>
  </si>
  <si>
    <t>Prihodi od donacija iz državnog proračuna (projekti Zaklade-poslovanje Zaklade)</t>
  </si>
  <si>
    <t>Prihodi od donacija iz državnog proračuna (doktorandi Zaklade-poslovanje Zaklade)</t>
  </si>
  <si>
    <t>Ulaganja u računalne progame</t>
  </si>
  <si>
    <t>Prihodi od donacija iz državnog proračuna za EU projekte (ESF - POSLIJEDOKTORANDI)</t>
  </si>
  <si>
    <t>FINANCIJSKI PLAN - Plan prihoda za 2021. godinu (sve aktivnosti Zaklade)</t>
  </si>
  <si>
    <t>Plan 2021.</t>
  </si>
  <si>
    <t xml:space="preserve">Korištenje prenesenog viška prihoda u 2021. godini </t>
  </si>
  <si>
    <t>Prihodi od inozemnih vlada i međunarodnih organizacija</t>
  </si>
  <si>
    <t>Prihodi od inozemnih vlada i međunarodnih organizacija (CHANSE)</t>
  </si>
  <si>
    <t>Prihodi od inozemnih vlada i međunarodnih organizacija (BlueBio)</t>
  </si>
  <si>
    <t>Prihodi od donacija iz državnog proračuna za EU projekte (BlueBio ERA-NET COFUND)</t>
  </si>
  <si>
    <t>Prihodi od inozemnih vlada i međunarodnih organizacija (QuantERA II)</t>
  </si>
  <si>
    <t>Prihodi od naknade štete i refundacija</t>
  </si>
  <si>
    <t>Prihodi od refundacija</t>
  </si>
  <si>
    <t>Račun 5221 Ukupno preneseni višak prihoda iz prethodnih godina za korištenje u 2021. godini</t>
  </si>
  <si>
    <t>FINANCIJSKI PLAN - Plan rashoda za 2021. godinu (sve aktivnosti Zaklade)</t>
  </si>
  <si>
    <t>PLAN NABAVE DUGOTRAJNE IMOVINE za 2021. godinu (sve aktivnosti Zaklade)</t>
  </si>
  <si>
    <t xml:space="preserve"> PLAN ZADUŽIVANJA I OTPLATA za 2021. godinu</t>
  </si>
  <si>
    <t>Zaklada će tijekom 2021. godine i dalje imati sklopljen Ugovor o izdavanju i korištenju Business MasterCard kartice (izdane na ime predsjednika Upravnog odbora i izvršne direktorice Zaklade) sa Zagrebačkom bankom d.d. U svrhu osiguranja naplate tražbine Zagrebačke banke d.d. na temelju navedenog Ugovora, Zaklada je Zagrebačkoj banci d.d. bila dužna dostaviti instrument osiguranja odnosno zadužnicu na iznos od 173.580 kuna, a koju Zagrebačka banka d.d. ima pravo zadržati do trenutka raskida Ugovora.</t>
  </si>
  <si>
    <t>Zaklada se tijekom 2021. godine neće dugoročno niti kratkoročno zaduživati te neće imati izdatke po osnovi otplata.</t>
  </si>
  <si>
    <t>Zaklada tijekom 2021. godine neće odobravati zajmove.</t>
  </si>
  <si>
    <t xml:space="preserve">FINANCIJSKI PLAN - Plan rashoda za 2021. godinu (aktivnost POSLOVANJE ZAKLADE) </t>
  </si>
  <si>
    <t xml:space="preserve">FINANCIJSKI PLAN - Plan rashoda za 2021. godinu (aktivnost PROJEKTNO FINANCIRANJE ZNANSTVENE DJELATNOSTI - PROJEKTI ZAKLADE) </t>
  </si>
  <si>
    <t>FINANCIJSKI PLAN - Plan rashoda za 2021. godinu (aktivnost PROGRAM DOKTORANADA I POSLIJEDOKTORANADA ZAKLADE)</t>
  </si>
  <si>
    <t>Razlika između prihoda i rashoda u 2021. godini koja će biti prenesena kao odgođeni prihod u naredna razdoblja</t>
  </si>
  <si>
    <t>FINANCIJSKI PLAN - Plan rashoda za 2021. godinu (aktivnost Program suradnje s hrvatskim znanstvenicima u dijaspori "Znanstvena suradnja")</t>
  </si>
  <si>
    <t>Ostatak primljenog predujma iz 2021. godine koji će se prenijeti u naredna razdoblja</t>
  </si>
  <si>
    <t>FINANCIJSKI PLAN - Plan rashoda za 2021. godinu (aktivnost Projekt razvoja karijera mladih istraživača – izobrazba novih doktora znanosti)</t>
  </si>
  <si>
    <t>FINANCIJSKI PLAN - Plan rashoda za 2021. godinu (aktivnost Projekt usavršavanja mladih istraživača - poslijedoktorandi)</t>
  </si>
  <si>
    <t>FINANCIJSKI PLAN - Plan rashoda za 2021. godinu (aktivnost Hrvatsko- švicarski istraživački program)</t>
  </si>
  <si>
    <t>FINANCIJSKI PLAN - Plan rashoda za 2021. godinu (aktivnost "ERA-NET Cofund in Quantum Technologies
(QuantERA)")</t>
  </si>
  <si>
    <t>Ostatak odgođenog prihoda iz 2021. godine koji će se prenijeti u naredna razdoblja</t>
  </si>
  <si>
    <t>FINANCIJSKI PLAN - Plan rashoda za 2021. godinu (aktivnost "ERA-NET Cofund in Quantum Technologies
(QuantERA II)")</t>
  </si>
  <si>
    <t>Korištenje prenesenog viška prihoda u 2021. godini*</t>
  </si>
  <si>
    <t>Kamate na depozite po viđenju (sredstva na bankovnim računima)</t>
  </si>
  <si>
    <t>Prihodi od inozemnih vlada i međunarodnih organizacija (QuantERA)</t>
  </si>
  <si>
    <t>Ostatak primljenog predujma koji će se prenijeti u naredna razdoblja (namjenska sredstva za amortizaciju osnovnih sredstava nabavljenih u 2018.)</t>
  </si>
  <si>
    <t xml:space="preserve">*Zakladi još u 2021. dodatno nedostaje 47.960.539 kn za pokriće troškova znanstveno-istraživačkih projekata Zaklade s obzirom da predviđeni troškovi za 2021. godinu iznose ukupno 174.671.650 kn no nema dovoljno prenesenog viška prihoda za pokriće. </t>
  </si>
  <si>
    <t>Razlika između prihoda i rashoda u 2021. godini koja će se podmiriti iz prenesenog viška prihoda Zaklade *</t>
  </si>
  <si>
    <t xml:space="preserve">Razlika između prihoda i rashoda u 2021. godini koja će se podmiriti iz prenesenog viška prihoda Zaklade </t>
  </si>
  <si>
    <t>Manjak prihoda iz prethodnih razdoblja</t>
  </si>
  <si>
    <t>FINANCIJSKI PLAN - Plan rashoda za 2021. godinu (aktivnost Tenure Track Pilot Program)</t>
  </si>
  <si>
    <t>FINANCIJSKI PLAN - Plan rashoda za 2021. godinu (aktivnost "ERA-NET Cofund CHANSE")</t>
  </si>
  <si>
    <t>FINANCIJSKI PLAN - Plan rashoda za 2021. godinu (aktivnost "ERA-NET Cofund projekt Plavo gospodarstvo - Razvoj potencijala vodenih organizama (BlueBio)")</t>
  </si>
  <si>
    <t>Razlika između prihoda i rashoda u 2021. godini koja će se pokriti iz prenesenog viška prihoda iz prethodnih godina</t>
  </si>
  <si>
    <t>Zagreb, 14.12.2020.</t>
  </si>
  <si>
    <t>Klasa: 120-02/20-02/32</t>
  </si>
  <si>
    <t>Broj: 63-02-20-3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</si>
</sst>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6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0" fontId="10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23" xfId="0" applyNumberFormat="1" applyFont="1" applyFill="1" applyBorder="1" applyAlignment="1" quotePrefix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67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68" fillId="0" borderId="0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69" fillId="0" borderId="10" xfId="0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right" vertical="center"/>
    </xf>
    <xf numFmtId="3" fontId="70" fillId="0" borderId="10" xfId="0" applyNumberFormat="1" applyFont="1" applyFill="1" applyBorder="1" applyAlignment="1">
      <alignment horizontal="right"/>
    </xf>
    <xf numFmtId="3" fontId="70" fillId="0" borderId="10" xfId="0" applyNumberFormat="1" applyFont="1" applyFill="1" applyBorder="1" applyAlignment="1">
      <alignment horizontal="right" vertical="center"/>
    </xf>
    <xf numFmtId="3" fontId="70" fillId="0" borderId="11" xfId="0" applyNumberFormat="1" applyFont="1" applyFill="1" applyBorder="1" applyAlignment="1">
      <alignment horizontal="right" vertical="center"/>
    </xf>
    <xf numFmtId="3" fontId="67" fillId="0" borderId="24" xfId="0" applyNumberFormat="1" applyFont="1" applyFill="1" applyBorder="1" applyAlignment="1">
      <alignment horizontal="right" vertical="center"/>
    </xf>
    <xf numFmtId="3" fontId="69" fillId="0" borderId="11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3" fontId="67" fillId="0" borderId="24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/>
    </xf>
    <xf numFmtId="0" fontId="9" fillId="0" borderId="2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67" fillId="0" borderId="1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 quotePrefix="1">
      <alignment horizontal="right" vertical="center" wrapText="1"/>
    </xf>
    <xf numFmtId="0" fontId="9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3" fontId="70" fillId="0" borderId="10" xfId="0" applyNumberFormat="1" applyFont="1" applyFill="1" applyBorder="1" applyAlignment="1" quotePrefix="1">
      <alignment horizontal="right" vertical="center" wrapText="1"/>
    </xf>
    <xf numFmtId="3" fontId="69" fillId="0" borderId="14" xfId="0" applyNumberFormat="1" applyFont="1" applyFill="1" applyBorder="1" applyAlignment="1">
      <alignment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28" xfId="0" applyNumberFormat="1" applyFont="1" applyFill="1" applyBorder="1" applyAlignment="1">
      <alignment horizontal="left" vertical="center"/>
    </xf>
    <xf numFmtId="3" fontId="69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Fill="1" applyBorder="1" applyAlignment="1" quotePrefix="1">
      <alignment horizontal="right" vertical="center" wrapText="1"/>
    </xf>
    <xf numFmtId="3" fontId="71" fillId="0" borderId="12" xfId="0" applyNumberFormat="1" applyFont="1" applyFill="1" applyBorder="1" applyAlignment="1">
      <alignment vertical="center"/>
    </xf>
    <xf numFmtId="3" fontId="70" fillId="0" borderId="13" xfId="0" applyNumberFormat="1" applyFont="1" applyFill="1" applyBorder="1" applyAlignment="1">
      <alignment/>
    </xf>
    <xf numFmtId="3" fontId="67" fillId="0" borderId="14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 quotePrefix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3" fontId="70" fillId="0" borderId="23" xfId="0" applyNumberFormat="1" applyFont="1" applyFill="1" applyBorder="1" applyAlignment="1" quotePrefix="1">
      <alignment horizontal="right" wrapTex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left" wrapText="1"/>
    </xf>
    <xf numFmtId="0" fontId="67" fillId="0" borderId="27" xfId="0" applyFont="1" applyFill="1" applyBorder="1" applyAlignment="1">
      <alignment horizontal="center"/>
    </xf>
    <xf numFmtId="0" fontId="67" fillId="0" borderId="28" xfId="0" applyFont="1" applyFill="1" applyBorder="1" applyAlignment="1">
      <alignment horizontal="left" wrapText="1"/>
    </xf>
    <xf numFmtId="0" fontId="70" fillId="0" borderId="30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left" vertical="center" wrapText="1"/>
    </xf>
    <xf numFmtId="4" fontId="6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70" fillId="0" borderId="14" xfId="0" applyNumberFormat="1" applyFont="1" applyFill="1" applyBorder="1" applyAlignment="1">
      <alignment vertical="center"/>
    </xf>
    <xf numFmtId="3" fontId="72" fillId="0" borderId="0" xfId="0" applyNumberFormat="1" applyFont="1" applyAlignment="1">
      <alignment/>
    </xf>
    <xf numFmtId="0" fontId="72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3" fontId="72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 wrapText="1"/>
    </xf>
    <xf numFmtId="3" fontId="69" fillId="0" borderId="0" xfId="0" applyNumberFormat="1" applyFont="1" applyFill="1" applyBorder="1" applyAlignment="1">
      <alignment horizontal="right"/>
    </xf>
    <xf numFmtId="3" fontId="69" fillId="0" borderId="0" xfId="0" applyNumberFormat="1" applyFont="1" applyBorder="1" applyAlignment="1">
      <alignment/>
    </xf>
    <xf numFmtId="3" fontId="72" fillId="0" borderId="0" xfId="0" applyNumberFormat="1" applyFont="1" applyFill="1" applyAlignment="1">
      <alignment/>
    </xf>
    <xf numFmtId="3" fontId="72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horizontal="left" wrapText="1"/>
    </xf>
    <xf numFmtId="3" fontId="70" fillId="0" borderId="0" xfId="0" applyNumberFormat="1" applyFont="1" applyFill="1" applyBorder="1" applyAlignment="1">
      <alignment vertical="center"/>
    </xf>
    <xf numFmtId="0" fontId="69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left" vertical="center" wrapText="1"/>
    </xf>
    <xf numFmtId="3" fontId="69" fillId="0" borderId="0" xfId="0" applyNumberFormat="1" applyFont="1" applyBorder="1" applyAlignment="1">
      <alignment horizontal="center" vertical="center"/>
    </xf>
    <xf numFmtId="3" fontId="69" fillId="0" borderId="0" xfId="0" applyNumberFormat="1" applyFont="1" applyBorder="1" applyAlignment="1" quotePrefix="1">
      <alignment horizontal="center" vertical="center"/>
    </xf>
    <xf numFmtId="4" fontId="70" fillId="0" borderId="0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Alignment="1">
      <alignment horizontal="center"/>
    </xf>
    <xf numFmtId="3" fontId="72" fillId="0" borderId="0" xfId="0" applyNumberFormat="1" applyFont="1" applyFill="1" applyAlignment="1">
      <alignment horizontal="center"/>
    </xf>
    <xf numFmtId="3" fontId="12" fillId="0" borderId="14" xfId="0" applyNumberFormat="1" applyFont="1" applyFill="1" applyBorder="1" applyAlignment="1">
      <alignment vertical="center"/>
    </xf>
    <xf numFmtId="3" fontId="75" fillId="0" borderId="14" xfId="0" applyNumberFormat="1" applyFont="1" applyFill="1" applyBorder="1" applyAlignment="1">
      <alignment vertical="center"/>
    </xf>
    <xf numFmtId="0" fontId="76" fillId="0" borderId="0" xfId="0" applyFont="1" applyFill="1" applyAlignment="1">
      <alignment/>
    </xf>
    <xf numFmtId="3" fontId="77" fillId="0" borderId="33" xfId="0" applyNumberFormat="1" applyFont="1" applyBorder="1" applyAlignment="1">
      <alignment wrapText="1"/>
    </xf>
    <xf numFmtId="3" fontId="75" fillId="0" borderId="0" xfId="0" applyNumberFormat="1" applyFont="1" applyFill="1" applyBorder="1" applyAlignment="1">
      <alignment horizontal="left" wrapText="1"/>
    </xf>
    <xf numFmtId="3" fontId="7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right" vertical="center"/>
    </xf>
    <xf numFmtId="3" fontId="70" fillId="33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 quotePrefix="1">
      <alignment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 quotePrefix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 quotePrefix="1">
      <alignment horizontal="center" vertical="center" wrapText="1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23" xfId="0" applyNumberFormat="1" applyFont="1" applyFill="1" applyBorder="1" applyAlignment="1" quotePrefix="1">
      <alignment horizontal="right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 quotePrefix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left" wrapText="1"/>
    </xf>
    <xf numFmtId="3" fontId="3" fillId="0" borderId="44" xfId="0" applyNumberFormat="1" applyFont="1" applyFill="1" applyBorder="1" applyAlignment="1">
      <alignment horizontal="left" wrapText="1"/>
    </xf>
    <xf numFmtId="3" fontId="2" fillId="0" borderId="24" xfId="0" applyNumberFormat="1" applyFont="1" applyFill="1" applyBorder="1" applyAlignment="1" quotePrefix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quotePrefix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left"/>
    </xf>
    <xf numFmtId="3" fontId="3" fillId="0" borderId="48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 wrapText="1"/>
    </xf>
    <xf numFmtId="0" fontId="3" fillId="0" borderId="49" xfId="0" applyNumberFormat="1" applyFont="1" applyFill="1" applyBorder="1" applyAlignment="1">
      <alignment horizontal="left" wrapText="1"/>
    </xf>
    <xf numFmtId="3" fontId="3" fillId="0" borderId="50" xfId="0" applyNumberFormat="1" applyFont="1" applyFill="1" applyBorder="1" applyAlignment="1">
      <alignment horizontal="left" wrapText="1"/>
    </xf>
    <xf numFmtId="3" fontId="3" fillId="0" borderId="51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3" fontId="9" fillId="0" borderId="44" xfId="0" applyNumberFormat="1" applyFont="1" applyFill="1" applyBorder="1" applyAlignment="1">
      <alignment horizontal="left" wrapText="1"/>
    </xf>
    <xf numFmtId="0" fontId="2" fillId="0" borderId="52" xfId="0" applyNumberFormat="1" applyFont="1" applyFill="1" applyBorder="1" applyAlignment="1" quotePrefix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9" fillId="0" borderId="12" xfId="0" applyNumberFormat="1" applyFont="1" applyFill="1" applyBorder="1" applyAlignment="1">
      <alignment horizontal="left" wrapText="1"/>
    </xf>
    <xf numFmtId="3" fontId="69" fillId="0" borderId="44" xfId="0" applyNumberFormat="1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wrapText="1"/>
    </xf>
    <xf numFmtId="3" fontId="12" fillId="0" borderId="12" xfId="0" applyNumberFormat="1" applyFont="1" applyFill="1" applyBorder="1" applyAlignment="1">
      <alignment horizontal="left" vertical="center" wrapText="1"/>
    </xf>
    <xf numFmtId="3" fontId="12" fillId="0" borderId="4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67" fillId="0" borderId="37" xfId="0" applyNumberFormat="1" applyFont="1" applyFill="1" applyBorder="1" applyAlignment="1">
      <alignment horizontal="center" vertical="center" wrapText="1"/>
    </xf>
    <xf numFmtId="0" fontId="67" fillId="0" borderId="25" xfId="0" applyNumberFormat="1" applyFont="1" applyFill="1" applyBorder="1" applyAlignment="1" quotePrefix="1">
      <alignment horizontal="center" vertical="center" wrapText="1"/>
    </xf>
    <xf numFmtId="0" fontId="67" fillId="0" borderId="42" xfId="0" applyNumberFormat="1" applyFont="1" applyFill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3" fontId="67" fillId="0" borderId="34" xfId="0" applyNumberFormat="1" applyFont="1" applyFill="1" applyBorder="1" applyAlignment="1">
      <alignment horizontal="center" vertical="center" wrapText="1"/>
    </xf>
    <xf numFmtId="3" fontId="67" fillId="0" borderId="24" xfId="0" applyNumberFormat="1" applyFont="1" applyFill="1" applyBorder="1" applyAlignment="1" quotePrefix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/>
    </xf>
    <xf numFmtId="3" fontId="69" fillId="0" borderId="13" xfId="0" applyNumberFormat="1" applyFont="1" applyFill="1" applyBorder="1" applyAlignment="1" quotePrefix="1">
      <alignment horizontal="center" vertical="center"/>
    </xf>
    <xf numFmtId="3" fontId="75" fillId="0" borderId="12" xfId="0" applyNumberFormat="1" applyFont="1" applyFill="1" applyBorder="1" applyAlignment="1">
      <alignment horizontal="left" vertical="center" wrapText="1"/>
    </xf>
    <xf numFmtId="3" fontId="75" fillId="0" borderId="44" xfId="0" applyNumberFormat="1" applyFont="1" applyFill="1" applyBorder="1" applyAlignment="1">
      <alignment horizontal="left" vertical="center" wrapText="1"/>
    </xf>
    <xf numFmtId="0" fontId="70" fillId="0" borderId="27" xfId="0" applyNumberFormat="1" applyFont="1" applyFill="1" applyBorder="1" applyAlignment="1">
      <alignment horizontal="left" wrapText="1"/>
    </xf>
    <xf numFmtId="0" fontId="70" fillId="0" borderId="49" xfId="0" applyNumberFormat="1" applyFont="1" applyFill="1" applyBorder="1" applyAlignment="1">
      <alignment horizontal="left" wrapText="1"/>
    </xf>
    <xf numFmtId="3" fontId="71" fillId="0" borderId="2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left"/>
    </xf>
    <xf numFmtId="3" fontId="79" fillId="0" borderId="0" xfId="0" applyNumberFormat="1" applyFont="1" applyFill="1" applyBorder="1" applyAlignment="1" quotePrefix="1">
      <alignment horizontal="left"/>
    </xf>
    <xf numFmtId="3" fontId="72" fillId="0" borderId="0" xfId="0" applyNumberFormat="1" applyFont="1" applyFill="1" applyAlignment="1">
      <alignment horizontal="center"/>
    </xf>
    <xf numFmtId="3" fontId="69" fillId="0" borderId="44" xfId="0" applyNumberFormat="1" applyFont="1" applyFill="1" applyBorder="1" applyAlignment="1" quotePrefix="1">
      <alignment horizontal="center" vertical="center"/>
    </xf>
    <xf numFmtId="0" fontId="67" fillId="0" borderId="45" xfId="0" applyNumberFormat="1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 quotePrefix="1">
      <alignment horizontal="center" vertical="center" wrapText="1"/>
    </xf>
    <xf numFmtId="3" fontId="70" fillId="0" borderId="12" xfId="0" applyNumberFormat="1" applyFont="1" applyFill="1" applyBorder="1" applyAlignment="1">
      <alignment horizontal="left" wrapText="1"/>
    </xf>
    <xf numFmtId="3" fontId="70" fillId="0" borderId="13" xfId="0" applyNumberFormat="1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 quotePrefix="1">
      <alignment horizontal="center" vertical="center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44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 quotePrefix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I5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2.7109375" style="0" customWidth="1"/>
    <col min="3" max="3" width="76.7109375" style="0" customWidth="1"/>
    <col min="4" max="4" width="42.421875" style="0" customWidth="1"/>
    <col min="5" max="5" width="23.57421875" style="0" customWidth="1"/>
    <col min="6" max="6" width="12.8515625" style="0" bestFit="1" customWidth="1"/>
    <col min="7" max="7" width="14.140625" style="0" bestFit="1" customWidth="1"/>
    <col min="8" max="8" width="10.28125" style="0" bestFit="1" customWidth="1"/>
    <col min="9" max="9" width="9.57421875" style="0" bestFit="1" customWidth="1"/>
  </cols>
  <sheetData>
    <row r="1" ht="45.75" customHeight="1"/>
    <row r="2" spans="2:5" s="1" customFormat="1" ht="64.5" customHeight="1">
      <c r="B2" s="240" t="s">
        <v>103</v>
      </c>
      <c r="C2" s="240"/>
      <c r="D2" s="240"/>
      <c r="E2" s="8"/>
    </row>
    <row r="3" spans="2:4" s="1" customFormat="1" ht="15.75" customHeight="1">
      <c r="B3" s="241"/>
      <c r="C3" s="242"/>
      <c r="D3" s="242"/>
    </row>
    <row r="4" spans="2:5" s="1" customFormat="1" ht="15.75" customHeight="1">
      <c r="B4" s="66" t="s">
        <v>22</v>
      </c>
      <c r="C4" s="67"/>
      <c r="D4" s="91" t="s">
        <v>21</v>
      </c>
      <c r="E4" s="9"/>
    </row>
    <row r="5" spans="2:5" s="1" customFormat="1" ht="15.75" customHeight="1">
      <c r="B5" s="66"/>
      <c r="C5" s="67"/>
      <c r="D5" s="91"/>
      <c r="E5" s="9"/>
    </row>
    <row r="6" spans="2:5" s="1" customFormat="1" ht="13.5" customHeight="1">
      <c r="B6" s="243" t="s">
        <v>25</v>
      </c>
      <c r="C6" s="243"/>
      <c r="D6" s="245" t="s">
        <v>44</v>
      </c>
      <c r="E6" s="9"/>
    </row>
    <row r="7" spans="2:5" s="1" customFormat="1" ht="34.5" customHeight="1" thickBot="1">
      <c r="B7" s="244"/>
      <c r="C7" s="244"/>
      <c r="D7" s="246"/>
      <c r="E7" s="9"/>
    </row>
    <row r="8" spans="2:5" s="1" customFormat="1" ht="19.5" customHeight="1">
      <c r="B8" s="247" t="s">
        <v>71</v>
      </c>
      <c r="C8" s="236" t="s">
        <v>0</v>
      </c>
      <c r="D8" s="223" t="s">
        <v>104</v>
      </c>
      <c r="E8" s="9"/>
    </row>
    <row r="9" spans="2:4" s="1" customFormat="1" ht="19.5" customHeight="1" thickBot="1">
      <c r="B9" s="248"/>
      <c r="C9" s="237"/>
      <c r="D9" s="224"/>
    </row>
    <row r="10" spans="2:4" s="1" customFormat="1" ht="24.75" customHeight="1">
      <c r="B10" s="95">
        <v>34</v>
      </c>
      <c r="C10" s="96" t="s">
        <v>23</v>
      </c>
      <c r="D10" s="97">
        <f>SUM(D11)</f>
        <v>15000</v>
      </c>
    </row>
    <row r="11" spans="2:4" s="1" customFormat="1" ht="19.5" customHeight="1">
      <c r="B11" s="98">
        <v>341</v>
      </c>
      <c r="C11" s="99" t="s">
        <v>72</v>
      </c>
      <c r="D11" s="97">
        <f>SUM(D12:D13)</f>
        <v>15000</v>
      </c>
    </row>
    <row r="12" spans="2:4" s="1" customFormat="1" ht="28.5" customHeight="1">
      <c r="B12" s="100">
        <v>3413</v>
      </c>
      <c r="C12" s="101" t="s">
        <v>133</v>
      </c>
      <c r="D12" s="144">
        <v>14900</v>
      </c>
    </row>
    <row r="13" spans="2:4" s="1" customFormat="1" ht="15.75" customHeight="1">
      <c r="B13" s="100">
        <v>3415</v>
      </c>
      <c r="C13" s="101" t="s">
        <v>73</v>
      </c>
      <c r="D13" s="145">
        <v>100</v>
      </c>
    </row>
    <row r="14" spans="2:4" s="1" customFormat="1" ht="24.75" customHeight="1">
      <c r="B14" s="98">
        <v>35</v>
      </c>
      <c r="C14" s="99" t="s">
        <v>24</v>
      </c>
      <c r="D14" s="102">
        <f>D15+D27</f>
        <v>229858047</v>
      </c>
    </row>
    <row r="15" spans="2:4" s="1" customFormat="1" ht="19.5" customHeight="1">
      <c r="B15" s="98">
        <v>351</v>
      </c>
      <c r="C15" s="99" t="s">
        <v>74</v>
      </c>
      <c r="D15" s="103">
        <f>SUM(D16:D26)</f>
        <v>229767599</v>
      </c>
    </row>
    <row r="16" spans="2:4" s="1" customFormat="1" ht="33" customHeight="1">
      <c r="B16" s="100">
        <v>3511</v>
      </c>
      <c r="C16" s="101" t="s">
        <v>99</v>
      </c>
      <c r="D16" s="21">
        <v>6612623</v>
      </c>
    </row>
    <row r="17" spans="2:4" s="1" customFormat="1" ht="33" customHeight="1">
      <c r="B17" s="100">
        <v>3511</v>
      </c>
      <c r="C17" s="101" t="s">
        <v>100</v>
      </c>
      <c r="D17" s="21">
        <v>2867904</v>
      </c>
    </row>
    <row r="18" spans="2:4" s="1" customFormat="1" ht="33" customHeight="1">
      <c r="B18" s="100">
        <v>3511</v>
      </c>
      <c r="C18" s="101" t="s">
        <v>97</v>
      </c>
      <c r="D18" s="21">
        <v>90887377</v>
      </c>
    </row>
    <row r="19" spans="2:4" s="1" customFormat="1" ht="30" customHeight="1">
      <c r="B19" s="100">
        <v>3511</v>
      </c>
      <c r="C19" s="101" t="s">
        <v>98</v>
      </c>
      <c r="D19" s="21">
        <v>71697600</v>
      </c>
    </row>
    <row r="20" spans="2:5" s="1" customFormat="1" ht="30" customHeight="1">
      <c r="B20" s="100">
        <v>3511</v>
      </c>
      <c r="C20" s="101" t="s">
        <v>90</v>
      </c>
      <c r="D20" s="21">
        <v>5698</v>
      </c>
      <c r="E20" s="117"/>
    </row>
    <row r="21" spans="2:4" s="1" customFormat="1" ht="30" customHeight="1">
      <c r="B21" s="100">
        <v>3511</v>
      </c>
      <c r="C21" s="101" t="s">
        <v>75</v>
      </c>
      <c r="D21" s="21">
        <v>11617399</v>
      </c>
    </row>
    <row r="22" spans="2:4" s="1" customFormat="1" ht="30" customHeight="1">
      <c r="B22" s="100">
        <v>3511</v>
      </c>
      <c r="C22" s="101" t="s">
        <v>76</v>
      </c>
      <c r="D22" s="21">
        <v>1305243</v>
      </c>
    </row>
    <row r="23" spans="2:4" s="1" customFormat="1" ht="30" customHeight="1">
      <c r="B23" s="100">
        <v>3513</v>
      </c>
      <c r="C23" s="101" t="s">
        <v>95</v>
      </c>
      <c r="D23" s="21">
        <v>13424158</v>
      </c>
    </row>
    <row r="24" spans="2:4" s="1" customFormat="1" ht="30" customHeight="1">
      <c r="B24" s="100">
        <v>3513</v>
      </c>
      <c r="C24" s="101" t="s">
        <v>96</v>
      </c>
      <c r="D24" s="21">
        <v>21454397</v>
      </c>
    </row>
    <row r="25" spans="2:4" s="1" customFormat="1" ht="30" customHeight="1">
      <c r="B25" s="100">
        <v>3513</v>
      </c>
      <c r="C25" s="101" t="s">
        <v>102</v>
      </c>
      <c r="D25" s="21">
        <v>9145200</v>
      </c>
    </row>
    <row r="26" spans="2:4" s="1" customFormat="1" ht="30" customHeight="1">
      <c r="B26" s="100">
        <v>3513</v>
      </c>
      <c r="C26" s="101" t="s">
        <v>109</v>
      </c>
      <c r="D26" s="21">
        <v>750000</v>
      </c>
    </row>
    <row r="27" spans="2:7" s="1" customFormat="1" ht="19.5" customHeight="1">
      <c r="B27" s="98">
        <v>352</v>
      </c>
      <c r="C27" s="99" t="s">
        <v>106</v>
      </c>
      <c r="D27" s="102">
        <f>SUM(D28:D31)</f>
        <v>90448</v>
      </c>
      <c r="E27" s="197"/>
      <c r="F27" s="197"/>
      <c r="G27" s="117"/>
    </row>
    <row r="28" spans="2:7" s="1" customFormat="1" ht="19.5" customHeight="1">
      <c r="B28" s="100">
        <v>3521</v>
      </c>
      <c r="C28" s="101" t="s">
        <v>134</v>
      </c>
      <c r="D28" s="222">
        <v>45000</v>
      </c>
      <c r="E28" s="197"/>
      <c r="F28" s="197"/>
      <c r="G28" s="117"/>
    </row>
    <row r="29" spans="2:5" s="1" customFormat="1" ht="26.25" customHeight="1">
      <c r="B29" s="100">
        <v>3521</v>
      </c>
      <c r="C29" s="101" t="s">
        <v>110</v>
      </c>
      <c r="D29" s="21">
        <v>12155</v>
      </c>
      <c r="E29" s="117"/>
    </row>
    <row r="30" spans="2:5" s="1" customFormat="1" ht="15.75" customHeight="1">
      <c r="B30" s="100">
        <v>3521</v>
      </c>
      <c r="C30" s="101" t="s">
        <v>107</v>
      </c>
      <c r="D30" s="21">
        <v>25793</v>
      </c>
      <c r="E30" s="117"/>
    </row>
    <row r="31" spans="2:5" s="1" customFormat="1" ht="15.75" customHeight="1">
      <c r="B31" s="100">
        <v>3521</v>
      </c>
      <c r="C31" s="101" t="s">
        <v>108</v>
      </c>
      <c r="D31" s="21">
        <v>7500</v>
      </c>
      <c r="E31" s="117"/>
    </row>
    <row r="32" spans="2:4" s="1" customFormat="1" ht="16.5" customHeight="1">
      <c r="B32" s="104">
        <v>36</v>
      </c>
      <c r="C32" s="105" t="s">
        <v>19</v>
      </c>
      <c r="D32" s="47">
        <f>D33</f>
        <v>13000</v>
      </c>
    </row>
    <row r="33" spans="2:4" s="1" customFormat="1" ht="19.5" customHeight="1">
      <c r="B33" s="104">
        <v>361</v>
      </c>
      <c r="C33" s="105" t="s">
        <v>111</v>
      </c>
      <c r="D33" s="47">
        <f>SUM(D34:D34)</f>
        <v>13000</v>
      </c>
    </row>
    <row r="34" spans="2:4" s="1" customFormat="1" ht="15.75" customHeight="1" thickBot="1">
      <c r="B34" s="118">
        <v>3612</v>
      </c>
      <c r="C34" s="141" t="s">
        <v>112</v>
      </c>
      <c r="D34" s="89">
        <v>13000</v>
      </c>
    </row>
    <row r="35" spans="2:4" s="1" customFormat="1" ht="19.5" customHeight="1">
      <c r="B35" s="227" t="s">
        <v>27</v>
      </c>
      <c r="C35" s="228"/>
      <c r="D35" s="225">
        <f>D10+D14+D32</f>
        <v>229886047</v>
      </c>
    </row>
    <row r="36" spans="2:9" s="1" customFormat="1" ht="30" customHeight="1" thickBot="1">
      <c r="B36" s="229"/>
      <c r="C36" s="230"/>
      <c r="D36" s="226"/>
      <c r="E36" s="117"/>
      <c r="F36" s="117"/>
      <c r="G36" s="117"/>
      <c r="I36" s="117"/>
    </row>
    <row r="37" spans="2:4" s="17" customFormat="1" ht="30" customHeight="1" thickBot="1">
      <c r="B37" s="232" t="s">
        <v>105</v>
      </c>
      <c r="C37" s="233"/>
      <c r="D37" s="87">
        <v>35879470</v>
      </c>
    </row>
    <row r="38" spans="2:4" s="17" customFormat="1" ht="30" customHeight="1" thickBot="1">
      <c r="B38" s="232" t="s">
        <v>77</v>
      </c>
      <c r="C38" s="233"/>
      <c r="D38" s="93">
        <f>D35+D37</f>
        <v>265765517</v>
      </c>
    </row>
    <row r="39" spans="2:4" s="1" customFormat="1" ht="42" customHeight="1" thickBot="1">
      <c r="B39" s="22"/>
      <c r="C39" s="23"/>
      <c r="D39" s="23"/>
    </row>
    <row r="40" spans="2:5" s="1" customFormat="1" ht="39.75" customHeight="1" thickBot="1">
      <c r="B40" s="231" t="s">
        <v>113</v>
      </c>
      <c r="C40" s="231"/>
      <c r="D40" s="87">
        <f>D41</f>
        <v>45879470</v>
      </c>
      <c r="E40" s="106"/>
    </row>
    <row r="41" spans="2:4" s="1" customFormat="1" ht="33.75" customHeight="1" thickBot="1">
      <c r="B41" s="234" t="s">
        <v>132</v>
      </c>
      <c r="C41" s="234"/>
      <c r="D41" s="31">
        <v>45879470</v>
      </c>
    </row>
    <row r="42" spans="2:4" s="2" customFormat="1" ht="18">
      <c r="B42" s="235" t="s">
        <v>70</v>
      </c>
      <c r="C42" s="235"/>
      <c r="D42" s="235"/>
    </row>
    <row r="43" spans="2:4" s="2" customFormat="1" ht="15.75">
      <c r="B43" s="239"/>
      <c r="C43" s="239"/>
      <c r="D43" s="239"/>
    </row>
    <row r="44" spans="2:4" s="2" customFormat="1" ht="18">
      <c r="B44" s="238" t="s">
        <v>145</v>
      </c>
      <c r="C44" s="238"/>
      <c r="D44" s="64"/>
    </row>
    <row r="45" spans="2:4" s="1" customFormat="1" ht="30">
      <c r="B45" s="10" t="s">
        <v>146</v>
      </c>
      <c r="C45" s="70"/>
      <c r="D45" s="69" t="s">
        <v>67</v>
      </c>
    </row>
    <row r="46" spans="2:4" s="1" customFormat="1" ht="15.75">
      <c r="B46" s="57" t="s">
        <v>144</v>
      </c>
      <c r="C46" s="2"/>
      <c r="D46" s="4"/>
    </row>
    <row r="47" s="1" customFormat="1" ht="15">
      <c r="D47" s="92"/>
    </row>
    <row r="48" s="1" customFormat="1" ht="15"/>
    <row r="49" s="1" customFormat="1" ht="15"/>
    <row r="50" s="1" customFormat="1" ht="15"/>
    <row r="51" spans="2:4" ht="15">
      <c r="B51" s="1"/>
      <c r="C51" s="1"/>
      <c r="D51" s="1"/>
    </row>
    <row r="52" spans="2:4" ht="15">
      <c r="B52" s="1"/>
      <c r="C52" s="1"/>
      <c r="D52" s="1"/>
    </row>
  </sheetData>
  <sheetProtection password="EF04" sheet="1"/>
  <mergeCells count="16">
    <mergeCell ref="B42:D42"/>
    <mergeCell ref="C8:C9"/>
    <mergeCell ref="B44:C44"/>
    <mergeCell ref="B43:D43"/>
    <mergeCell ref="B2:D2"/>
    <mergeCell ref="B3:D3"/>
    <mergeCell ref="B6:C7"/>
    <mergeCell ref="D6:D7"/>
    <mergeCell ref="B8:B9"/>
    <mergeCell ref="B38:C38"/>
    <mergeCell ref="D8:D9"/>
    <mergeCell ref="D35:D36"/>
    <mergeCell ref="B35:C36"/>
    <mergeCell ref="B40:C40"/>
    <mergeCell ref="B37:C37"/>
    <mergeCell ref="B41:C4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16.00390625" style="2" customWidth="1"/>
    <col min="6" max="16384" width="9.140625" style="2" customWidth="1"/>
  </cols>
  <sheetData>
    <row r="1" ht="41.25" customHeight="1"/>
    <row r="2" spans="2:4" ht="69.75" customHeight="1">
      <c r="B2" s="262" t="s">
        <v>127</v>
      </c>
      <c r="C2" s="262"/>
      <c r="D2" s="262"/>
    </row>
    <row r="3" spans="1:4" s="16" customFormat="1" ht="13.5" customHeight="1">
      <c r="A3" s="2"/>
      <c r="D3" s="108"/>
    </row>
    <row r="4" spans="2:4" ht="18">
      <c r="B4" s="260" t="s">
        <v>68</v>
      </c>
      <c r="C4" s="261"/>
      <c r="D4" s="72" t="s">
        <v>21</v>
      </c>
    </row>
    <row r="5" spans="2:4" ht="15.75">
      <c r="B5" s="252"/>
      <c r="C5" s="252"/>
      <c r="D5" s="26"/>
    </row>
    <row r="6" spans="2:4" ht="16.5" thickBot="1">
      <c r="B6" s="27"/>
      <c r="C6" s="27"/>
      <c r="D6" s="71" t="s">
        <v>44</v>
      </c>
    </row>
    <row r="7" spans="2:4" ht="16.5" thickBot="1">
      <c r="B7" s="309" t="s">
        <v>25</v>
      </c>
      <c r="C7" s="310"/>
      <c r="D7" s="88" t="s">
        <v>104</v>
      </c>
    </row>
    <row r="8" spans="2:4" ht="16.5" customHeight="1" thickBot="1">
      <c r="B8" s="265" t="s">
        <v>94</v>
      </c>
      <c r="C8" s="266"/>
      <c r="D8" s="20">
        <f>D41</f>
        <v>9145199.75</v>
      </c>
    </row>
    <row r="9" spans="2:4" ht="18.75" thickBot="1">
      <c r="B9" s="249" t="s">
        <v>27</v>
      </c>
      <c r="C9" s="250"/>
      <c r="D9" s="93">
        <f>SUM(D8:D8)</f>
        <v>9145199.75</v>
      </c>
    </row>
    <row r="10" spans="2:4" ht="15.75">
      <c r="B10" s="32"/>
      <c r="C10" s="32"/>
      <c r="D10" s="86"/>
    </row>
    <row r="11" spans="2:4" ht="16.5" customHeight="1" thickBot="1">
      <c r="B11" s="244" t="s">
        <v>58</v>
      </c>
      <c r="C11" s="244"/>
      <c r="D11" s="71" t="s">
        <v>44</v>
      </c>
    </row>
    <row r="12" spans="2:4" ht="15.75" customHeight="1">
      <c r="B12" s="256" t="s">
        <v>20</v>
      </c>
      <c r="C12" s="236" t="s">
        <v>0</v>
      </c>
      <c r="D12" s="223" t="s">
        <v>104</v>
      </c>
    </row>
    <row r="13" spans="2:4" ht="15.75">
      <c r="B13" s="257"/>
      <c r="C13" s="307"/>
      <c r="D13" s="255"/>
    </row>
    <row r="14" spans="2:4" ht="18" customHeight="1">
      <c r="B14" s="36">
        <v>41</v>
      </c>
      <c r="C14" s="107" t="s">
        <v>63</v>
      </c>
      <c r="D14" s="78">
        <f>D15+D17+D19</f>
        <v>348156</v>
      </c>
    </row>
    <row r="15" spans="2:4" ht="15.75">
      <c r="B15" s="39">
        <v>411</v>
      </c>
      <c r="C15" s="111" t="s">
        <v>1</v>
      </c>
      <c r="D15" s="79">
        <f>SUM(D16)</f>
        <v>293696</v>
      </c>
    </row>
    <row r="16" spans="2:4" ht="15.75">
      <c r="B16" s="41">
        <v>4111</v>
      </c>
      <c r="C16" s="112" t="s">
        <v>2</v>
      </c>
      <c r="D16" s="80">
        <v>293696</v>
      </c>
    </row>
    <row r="17" spans="2:4" ht="15.75">
      <c r="B17" s="109">
        <v>412</v>
      </c>
      <c r="C17" s="113" t="s">
        <v>64</v>
      </c>
      <c r="D17" s="110">
        <f>SUM(D18)</f>
        <v>6000</v>
      </c>
    </row>
    <row r="18" spans="2:4" ht="15.75">
      <c r="B18" s="41">
        <v>4121</v>
      </c>
      <c r="C18" s="112" t="s">
        <v>64</v>
      </c>
      <c r="D18" s="80">
        <v>6000</v>
      </c>
    </row>
    <row r="19" spans="2:4" ht="17.25" customHeight="1">
      <c r="B19" s="39">
        <v>413</v>
      </c>
      <c r="C19" s="111" t="s">
        <v>3</v>
      </c>
      <c r="D19" s="79">
        <f>SUM(D20:D20)</f>
        <v>48460</v>
      </c>
    </row>
    <row r="20" spans="2:4" ht="15.75">
      <c r="B20" s="41">
        <v>4131</v>
      </c>
      <c r="C20" s="112" t="s">
        <v>4</v>
      </c>
      <c r="D20" s="80">
        <v>48460</v>
      </c>
    </row>
    <row r="21" spans="2:4" ht="18" customHeight="1">
      <c r="B21" s="36">
        <v>42</v>
      </c>
      <c r="C21" s="107" t="s">
        <v>5</v>
      </c>
      <c r="D21" s="78">
        <f>D22+D25+D27+D31+D33</f>
        <v>497470</v>
      </c>
    </row>
    <row r="22" spans="2:4" ht="15.75">
      <c r="B22" s="39">
        <v>421</v>
      </c>
      <c r="C22" s="111" t="s">
        <v>30</v>
      </c>
      <c r="D22" s="79">
        <f>SUM(D23:D24)</f>
        <v>46840</v>
      </c>
    </row>
    <row r="23" spans="2:4" ht="15.75">
      <c r="B23" s="43">
        <v>4211</v>
      </c>
      <c r="C23" s="114" t="s">
        <v>6</v>
      </c>
      <c r="D23" s="80">
        <f>25100+13100</f>
        <v>38200</v>
      </c>
    </row>
    <row r="24" spans="2:4" ht="15.75">
      <c r="B24" s="43">
        <v>4212</v>
      </c>
      <c r="C24" s="114" t="s">
        <v>82</v>
      </c>
      <c r="D24" s="81">
        <v>8640</v>
      </c>
    </row>
    <row r="25" spans="2:4" ht="15.75">
      <c r="B25" s="125">
        <v>424</v>
      </c>
      <c r="C25" s="111" t="s">
        <v>32</v>
      </c>
      <c r="D25" s="202">
        <f>D26</f>
        <v>99000</v>
      </c>
    </row>
    <row r="26" spans="2:4" ht="15.75">
      <c r="B26" s="126">
        <v>4242</v>
      </c>
      <c r="C26" s="114" t="s">
        <v>31</v>
      </c>
      <c r="D26" s="203">
        <v>99000</v>
      </c>
    </row>
    <row r="27" spans="2:5" ht="16.5" customHeight="1">
      <c r="B27" s="39">
        <v>425</v>
      </c>
      <c r="C27" s="111" t="s">
        <v>11</v>
      </c>
      <c r="D27" s="79">
        <f>SUM(D28:D30)</f>
        <v>266750</v>
      </c>
      <c r="E27" s="204"/>
    </row>
    <row r="28" spans="2:5" ht="15.75">
      <c r="B28" s="43">
        <v>4253</v>
      </c>
      <c r="C28" s="114" t="s">
        <v>18</v>
      </c>
      <c r="D28" s="81">
        <f>62500+50000</f>
        <v>112500</v>
      </c>
      <c r="E28" s="205"/>
    </row>
    <row r="29" spans="2:4" ht="15.75">
      <c r="B29" s="43">
        <v>4257</v>
      </c>
      <c r="C29" s="114" t="s">
        <v>16</v>
      </c>
      <c r="D29" s="81">
        <v>30000</v>
      </c>
    </row>
    <row r="30" spans="2:4" ht="15.75">
      <c r="B30" s="43">
        <v>4258</v>
      </c>
      <c r="C30" s="114" t="s">
        <v>34</v>
      </c>
      <c r="D30" s="81">
        <f>94250+(12*2500)</f>
        <v>124250</v>
      </c>
    </row>
    <row r="31" spans="2:4" ht="15.75">
      <c r="B31" s="125">
        <v>426</v>
      </c>
      <c r="C31" s="111" t="s">
        <v>8</v>
      </c>
      <c r="D31" s="47">
        <f>D32</f>
        <v>52630</v>
      </c>
    </row>
    <row r="32" spans="2:4" ht="15.75">
      <c r="B32" s="126">
        <v>4261</v>
      </c>
      <c r="C32" s="114" t="s">
        <v>9</v>
      </c>
      <c r="D32" s="89">
        <v>52630</v>
      </c>
    </row>
    <row r="33" spans="2:4" ht="15.75">
      <c r="B33" s="39">
        <v>429</v>
      </c>
      <c r="C33" s="40" t="s">
        <v>80</v>
      </c>
      <c r="D33" s="79">
        <f>D34</f>
        <v>32250</v>
      </c>
    </row>
    <row r="34" spans="2:4" ht="15.75">
      <c r="B34" s="43">
        <v>4292</v>
      </c>
      <c r="C34" s="44" t="s">
        <v>36</v>
      </c>
      <c r="D34" s="81">
        <f>30000+2250</f>
        <v>32250</v>
      </c>
    </row>
    <row r="35" spans="1:4" ht="18" customHeight="1">
      <c r="A35" s="16"/>
      <c r="B35" s="36">
        <v>43</v>
      </c>
      <c r="C35" s="37" t="s">
        <v>29</v>
      </c>
      <c r="D35" s="78">
        <f>D36</f>
        <v>10573.75</v>
      </c>
    </row>
    <row r="36" spans="1:4" ht="15.75">
      <c r="A36" s="16"/>
      <c r="B36" s="39">
        <v>431</v>
      </c>
      <c r="C36" s="40" t="s">
        <v>35</v>
      </c>
      <c r="D36" s="79">
        <f>SUM(D37)</f>
        <v>10573.75</v>
      </c>
    </row>
    <row r="37" spans="1:4" ht="15.75">
      <c r="A37" s="16"/>
      <c r="B37" s="45">
        <v>4311</v>
      </c>
      <c r="C37" s="52" t="s">
        <v>35</v>
      </c>
      <c r="D37" s="81">
        <v>10573.75</v>
      </c>
    </row>
    <row r="38" spans="1:4" ht="18">
      <c r="A38" s="16"/>
      <c r="B38" s="36">
        <v>45</v>
      </c>
      <c r="C38" s="37" t="s">
        <v>91</v>
      </c>
      <c r="D38" s="78">
        <f>D39</f>
        <v>8289000</v>
      </c>
    </row>
    <row r="39" spans="1:4" ht="15.75">
      <c r="A39" s="16"/>
      <c r="B39" s="39">
        <v>451</v>
      </c>
      <c r="C39" s="40" t="s">
        <v>93</v>
      </c>
      <c r="D39" s="79">
        <f>D40</f>
        <v>8289000</v>
      </c>
    </row>
    <row r="40" spans="1:4" ht="16.5" thickBot="1">
      <c r="A40" s="16"/>
      <c r="B40" s="206">
        <v>4513</v>
      </c>
      <c r="C40" s="127" t="s">
        <v>93</v>
      </c>
      <c r="D40" s="81">
        <v>8289000</v>
      </c>
    </row>
    <row r="41" spans="2:4" ht="18.75" thickBot="1">
      <c r="B41" s="249" t="s">
        <v>28</v>
      </c>
      <c r="C41" s="308"/>
      <c r="D41" s="85">
        <f>D14+D21+D35+D38</f>
        <v>9145199.75</v>
      </c>
    </row>
    <row r="42" spans="2:4" ht="18.75" thickBot="1">
      <c r="B42" s="11"/>
      <c r="C42" s="12"/>
      <c r="D42" s="64"/>
    </row>
    <row r="43" spans="2:4" ht="42" customHeight="1" thickBot="1">
      <c r="B43" s="293" t="s">
        <v>125</v>
      </c>
      <c r="C43" s="294"/>
      <c r="D43" s="196">
        <f>16218000-D41</f>
        <v>7072800.25</v>
      </c>
    </row>
    <row r="44" spans="2:4" ht="18">
      <c r="B44" s="122"/>
      <c r="C44" s="122"/>
      <c r="D44" s="121"/>
    </row>
    <row r="46" spans="2:4" ht="16.5" thickBot="1">
      <c r="B46" s="244" t="s">
        <v>69</v>
      </c>
      <c r="C46" s="244"/>
      <c r="D46" s="71" t="s">
        <v>44</v>
      </c>
    </row>
    <row r="47" spans="2:4" ht="21.75" customHeight="1">
      <c r="B47" s="256" t="s">
        <v>56</v>
      </c>
      <c r="C47" s="258" t="s">
        <v>0</v>
      </c>
      <c r="D47" s="223" t="s">
        <v>104</v>
      </c>
    </row>
    <row r="48" spans="2:4" ht="18" customHeight="1" thickBot="1">
      <c r="B48" s="271"/>
      <c r="C48" s="272"/>
      <c r="D48" s="224"/>
    </row>
    <row r="49" spans="2:4" ht="16.5" customHeight="1">
      <c r="B49" s="115" t="s">
        <v>49</v>
      </c>
      <c r="C49" s="37" t="s">
        <v>50</v>
      </c>
      <c r="D49" s="146">
        <f>D50</f>
        <v>47290</v>
      </c>
    </row>
    <row r="50" spans="2:4" ht="16.5" customHeight="1">
      <c r="B50" s="60" t="s">
        <v>51</v>
      </c>
      <c r="C50" s="40" t="s">
        <v>52</v>
      </c>
      <c r="D50" s="47">
        <f>D51</f>
        <v>47290</v>
      </c>
    </row>
    <row r="51" spans="2:4" ht="16.5" customHeight="1" thickBot="1">
      <c r="B51" s="62" t="s">
        <v>41</v>
      </c>
      <c r="C51" s="52" t="s">
        <v>55</v>
      </c>
      <c r="D51" s="21">
        <v>47290</v>
      </c>
    </row>
    <row r="52" spans="2:4" ht="18.75" thickBot="1">
      <c r="B52" s="249" t="s">
        <v>57</v>
      </c>
      <c r="C52" s="250"/>
      <c r="D52" s="94">
        <f>D49</f>
        <v>47290</v>
      </c>
    </row>
    <row r="53" spans="2:4" ht="18">
      <c r="B53" s="135"/>
      <c r="C53" s="136"/>
      <c r="D53" s="201"/>
    </row>
    <row r="54" spans="2:4" ht="18">
      <c r="B54" s="238" t="s">
        <v>145</v>
      </c>
      <c r="C54" s="238"/>
      <c r="D54" s="64"/>
    </row>
    <row r="55" spans="2:4" ht="30">
      <c r="B55" s="10" t="s">
        <v>146</v>
      </c>
      <c r="C55" s="70"/>
      <c r="D55" s="69" t="s">
        <v>67</v>
      </c>
    </row>
    <row r="56" ht="15.75">
      <c r="B56" s="57" t="s">
        <v>144</v>
      </c>
    </row>
  </sheetData>
  <sheetProtection password="EF04" sheet="1"/>
  <mergeCells count="18">
    <mergeCell ref="B41:C41"/>
    <mergeCell ref="B43:C43"/>
    <mergeCell ref="B2:D2"/>
    <mergeCell ref="B4:C4"/>
    <mergeCell ref="B5:C5"/>
    <mergeCell ref="B7:C7"/>
    <mergeCell ref="B8:C8"/>
    <mergeCell ref="B9:C9"/>
    <mergeCell ref="B47:B48"/>
    <mergeCell ref="C47:C48"/>
    <mergeCell ref="D47:D48"/>
    <mergeCell ref="B52:C52"/>
    <mergeCell ref="B54:C54"/>
    <mergeCell ref="B11:C11"/>
    <mergeCell ref="B12:B13"/>
    <mergeCell ref="C12:C13"/>
    <mergeCell ref="D12:D13"/>
    <mergeCell ref="B46:C46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ignoredErrors>
    <ignoredError sqref="D34" formula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6" width="15.28125" style="2" customWidth="1"/>
    <col min="7" max="16384" width="9.140625" style="2" customWidth="1"/>
  </cols>
  <sheetData>
    <row r="1" ht="35.25" customHeight="1"/>
    <row r="2" spans="2:10" ht="64.5" customHeight="1">
      <c r="B2" s="262" t="s">
        <v>140</v>
      </c>
      <c r="C2" s="262"/>
      <c r="D2" s="262"/>
      <c r="E2" s="8"/>
      <c r="F2" s="8"/>
      <c r="G2" s="8"/>
      <c r="H2" s="8"/>
      <c r="I2" s="8"/>
      <c r="J2" s="8"/>
    </row>
    <row r="3" spans="2:4" ht="14.25" customHeight="1">
      <c r="B3" s="16"/>
      <c r="C3" s="16"/>
      <c r="D3" s="108"/>
    </row>
    <row r="4" spans="2:10" ht="18" customHeight="1">
      <c r="B4" s="260" t="s">
        <v>68</v>
      </c>
      <c r="C4" s="261"/>
      <c r="D4" s="72" t="s">
        <v>21</v>
      </c>
      <c r="E4" s="9"/>
      <c r="F4" s="9"/>
      <c r="G4" s="9"/>
      <c r="H4" s="9"/>
      <c r="I4" s="9"/>
      <c r="J4" s="9"/>
    </row>
    <row r="5" spans="2:4" ht="15.75">
      <c r="B5" s="252"/>
      <c r="C5" s="252"/>
      <c r="D5" s="26"/>
    </row>
    <row r="6" spans="2:4" ht="19.5" customHeight="1" thickBot="1">
      <c r="B6" s="27"/>
      <c r="C6" s="27"/>
      <c r="D6" s="71" t="s">
        <v>44</v>
      </c>
    </row>
    <row r="7" spans="2:4" ht="16.5" thickBot="1">
      <c r="B7" s="29" t="s">
        <v>25</v>
      </c>
      <c r="C7" s="30"/>
      <c r="D7" s="88" t="s">
        <v>104</v>
      </c>
    </row>
    <row r="8" spans="2:4" ht="16.5" thickBot="1">
      <c r="B8" s="265" t="s">
        <v>85</v>
      </c>
      <c r="C8" s="266"/>
      <c r="D8" s="123">
        <v>11617399</v>
      </c>
    </row>
    <row r="9" spans="2:4" ht="18.75" thickBot="1">
      <c r="B9" s="249" t="s">
        <v>27</v>
      </c>
      <c r="C9" s="250"/>
      <c r="D9" s="93">
        <f>SUM(D8:D8)</f>
        <v>11617399</v>
      </c>
    </row>
    <row r="10" spans="2:4" ht="15.75">
      <c r="B10" s="32"/>
      <c r="C10" s="32"/>
      <c r="D10" s="86"/>
    </row>
    <row r="11" spans="2:4" ht="16.5" thickBot="1">
      <c r="B11" s="244" t="s">
        <v>58</v>
      </c>
      <c r="C11" s="244"/>
      <c r="D11" s="71" t="s">
        <v>44</v>
      </c>
    </row>
    <row r="12" spans="2:4" ht="15.75">
      <c r="B12" s="247" t="s">
        <v>20</v>
      </c>
      <c r="C12" s="236" t="s">
        <v>0</v>
      </c>
      <c r="D12" s="223" t="s">
        <v>104</v>
      </c>
    </row>
    <row r="13" spans="2:4" ht="15.75">
      <c r="B13" s="311"/>
      <c r="C13" s="307"/>
      <c r="D13" s="255"/>
    </row>
    <row r="14" spans="2:4" ht="18">
      <c r="B14" s="124">
        <v>42</v>
      </c>
      <c r="C14" s="107" t="s">
        <v>5</v>
      </c>
      <c r="D14" s="78">
        <f>D15+D17+D20</f>
        <v>149500</v>
      </c>
    </row>
    <row r="15" spans="2:4" ht="31.5">
      <c r="B15" s="125">
        <v>422</v>
      </c>
      <c r="C15" s="111" t="s">
        <v>78</v>
      </c>
      <c r="D15" s="79">
        <f>SUM(D16)</f>
        <v>4000</v>
      </c>
    </row>
    <row r="16" spans="2:4" ht="15.75">
      <c r="B16" s="126">
        <v>4222</v>
      </c>
      <c r="C16" s="114" t="s">
        <v>31</v>
      </c>
      <c r="D16" s="89">
        <v>4000</v>
      </c>
    </row>
    <row r="17" spans="2:4" ht="15.75">
      <c r="B17" s="125">
        <v>424</v>
      </c>
      <c r="C17" s="111" t="s">
        <v>32</v>
      </c>
      <c r="D17" s="79">
        <f>SUM(D18:D19)</f>
        <v>28000</v>
      </c>
    </row>
    <row r="18" spans="2:4" ht="15.75">
      <c r="B18" s="126">
        <v>4241</v>
      </c>
      <c r="C18" s="114" t="s">
        <v>33</v>
      </c>
      <c r="D18" s="81">
        <v>2000</v>
      </c>
    </row>
    <row r="19" spans="2:4" ht="15.75">
      <c r="B19" s="126">
        <v>4242</v>
      </c>
      <c r="C19" s="114" t="s">
        <v>31</v>
      </c>
      <c r="D19" s="81">
        <v>26000</v>
      </c>
    </row>
    <row r="20" spans="2:4" ht="15.75">
      <c r="B20" s="125">
        <v>425</v>
      </c>
      <c r="C20" s="111" t="s">
        <v>11</v>
      </c>
      <c r="D20" s="79">
        <f>D21</f>
        <v>117500</v>
      </c>
    </row>
    <row r="21" spans="2:4" ht="15.75">
      <c r="B21" s="126">
        <v>4257</v>
      </c>
      <c r="C21" s="114" t="s">
        <v>16</v>
      </c>
      <c r="D21" s="81">
        <v>117500</v>
      </c>
    </row>
    <row r="22" spans="2:4" ht="18">
      <c r="B22" s="124">
        <v>45</v>
      </c>
      <c r="C22" s="107" t="s">
        <v>91</v>
      </c>
      <c r="D22" s="78">
        <f>D23</f>
        <v>11467899</v>
      </c>
    </row>
    <row r="23" spans="2:4" ht="15.75">
      <c r="B23" s="125">
        <v>451</v>
      </c>
      <c r="C23" s="111" t="s">
        <v>92</v>
      </c>
      <c r="D23" s="79">
        <f>SUM(D24)</f>
        <v>11467899</v>
      </c>
    </row>
    <row r="24" spans="2:4" ht="16.5" thickBot="1">
      <c r="B24" s="126">
        <v>4511</v>
      </c>
      <c r="C24" s="127" t="s">
        <v>92</v>
      </c>
      <c r="D24" s="81">
        <v>11467899</v>
      </c>
    </row>
    <row r="25" spans="2:4" ht="18.75" thickBot="1">
      <c r="B25" s="312" t="s">
        <v>28</v>
      </c>
      <c r="C25" s="313"/>
      <c r="D25" s="85">
        <f>D14+D22</f>
        <v>11617399</v>
      </c>
    </row>
    <row r="26" spans="2:4" ht="18.75" thickBot="1">
      <c r="B26" s="135"/>
      <c r="C26" s="136"/>
      <c r="D26" s="142"/>
    </row>
    <row r="27" spans="2:4" ht="42" customHeight="1" thickBot="1">
      <c r="B27" s="293" t="s">
        <v>125</v>
      </c>
      <c r="C27" s="294"/>
      <c r="D27" s="196">
        <f>5321032-D25+8346707</f>
        <v>2050340</v>
      </c>
    </row>
    <row r="28" spans="2:4" ht="16.5" customHeight="1">
      <c r="B28" s="122"/>
      <c r="C28" s="122"/>
      <c r="D28" s="121"/>
    </row>
    <row r="29" spans="2:4" ht="18">
      <c r="B29" s="238" t="s">
        <v>145</v>
      </c>
      <c r="C29" s="238"/>
      <c r="D29" s="64"/>
    </row>
    <row r="30" spans="2:4" ht="30">
      <c r="B30" s="10" t="s">
        <v>146</v>
      </c>
      <c r="C30" s="70"/>
      <c r="D30" s="69" t="s">
        <v>67</v>
      </c>
    </row>
    <row r="31" ht="15.75">
      <c r="B31" s="57" t="s">
        <v>144</v>
      </c>
    </row>
  </sheetData>
  <sheetProtection password="EF04" sheet="1"/>
  <mergeCells count="12">
    <mergeCell ref="D12:D13"/>
    <mergeCell ref="B25:C25"/>
    <mergeCell ref="B29:C29"/>
    <mergeCell ref="B8:C8"/>
    <mergeCell ref="B9:C9"/>
    <mergeCell ref="B11:C11"/>
    <mergeCell ref="B2:D2"/>
    <mergeCell ref="B4:C4"/>
    <mergeCell ref="B5:C5"/>
    <mergeCell ref="B12:B13"/>
    <mergeCell ref="C12:C13"/>
    <mergeCell ref="B27:C27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3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33" customHeight="1"/>
    <row r="2" spans="2:4" ht="64.5" customHeight="1">
      <c r="B2" s="262" t="s">
        <v>128</v>
      </c>
      <c r="C2" s="262"/>
      <c r="D2" s="262"/>
    </row>
    <row r="3" spans="2:4" ht="14.25" customHeight="1">
      <c r="B3" s="16"/>
      <c r="C3" s="16"/>
      <c r="D3" s="108"/>
    </row>
    <row r="4" spans="2:4" ht="18" customHeight="1">
      <c r="B4" s="260" t="s">
        <v>68</v>
      </c>
      <c r="C4" s="261"/>
      <c r="D4" s="72" t="s">
        <v>21</v>
      </c>
    </row>
    <row r="5" spans="2:4" ht="15.75">
      <c r="B5" s="252"/>
      <c r="C5" s="252"/>
      <c r="D5" s="26"/>
    </row>
    <row r="6" spans="2:4" ht="18.75" customHeight="1" thickBot="1">
      <c r="B6" s="27"/>
      <c r="C6" s="27"/>
      <c r="D6" s="71" t="s">
        <v>44</v>
      </c>
    </row>
    <row r="7" spans="2:4" ht="16.5" thickBot="1">
      <c r="B7" s="29" t="s">
        <v>25</v>
      </c>
      <c r="C7" s="30"/>
      <c r="D7" s="88" t="s">
        <v>104</v>
      </c>
    </row>
    <row r="8" spans="2:4" ht="16.5" thickBot="1">
      <c r="B8" s="265" t="s">
        <v>85</v>
      </c>
      <c r="C8" s="266"/>
      <c r="D8" s="123">
        <v>1305243</v>
      </c>
    </row>
    <row r="9" spans="2:4" ht="18.75" thickBot="1">
      <c r="B9" s="249" t="s">
        <v>27</v>
      </c>
      <c r="C9" s="250"/>
      <c r="D9" s="93">
        <f>SUM(D8:D8)</f>
        <v>1305243</v>
      </c>
    </row>
    <row r="10" spans="2:4" ht="15.75">
      <c r="B10" s="32"/>
      <c r="C10" s="32"/>
      <c r="D10" s="86"/>
    </row>
    <row r="11" spans="2:4" ht="16.5" thickBot="1">
      <c r="B11" s="244" t="s">
        <v>58</v>
      </c>
      <c r="C11" s="244"/>
      <c r="D11" s="71" t="s">
        <v>44</v>
      </c>
    </row>
    <row r="12" spans="2:4" ht="15.75">
      <c r="B12" s="247" t="s">
        <v>20</v>
      </c>
      <c r="C12" s="236" t="s">
        <v>0</v>
      </c>
      <c r="D12" s="223" t="s">
        <v>104</v>
      </c>
    </row>
    <row r="13" spans="2:4" ht="15.75">
      <c r="B13" s="311"/>
      <c r="C13" s="307"/>
      <c r="D13" s="255"/>
    </row>
    <row r="14" spans="2:4" ht="18">
      <c r="B14" s="124">
        <v>42</v>
      </c>
      <c r="C14" s="107" t="s">
        <v>5</v>
      </c>
      <c r="D14" s="78">
        <f>D15+D17+D19</f>
        <v>105000</v>
      </c>
    </row>
    <row r="15" spans="2:4" ht="15.75">
      <c r="B15" s="125">
        <v>421</v>
      </c>
      <c r="C15" s="111" t="s">
        <v>30</v>
      </c>
      <c r="D15" s="79">
        <f>D16</f>
        <v>70000</v>
      </c>
    </row>
    <row r="16" spans="2:4" ht="15.75">
      <c r="B16" s="126">
        <v>4211</v>
      </c>
      <c r="C16" s="114" t="s">
        <v>6</v>
      </c>
      <c r="D16" s="81">
        <v>70000</v>
      </c>
    </row>
    <row r="17" spans="2:4" ht="31.5">
      <c r="B17" s="125">
        <v>422</v>
      </c>
      <c r="C17" s="111" t="s">
        <v>78</v>
      </c>
      <c r="D17" s="79">
        <f>SUM(D18)</f>
        <v>15000</v>
      </c>
    </row>
    <row r="18" spans="2:4" ht="15.75">
      <c r="B18" s="126">
        <v>4222</v>
      </c>
      <c r="C18" s="114" t="s">
        <v>31</v>
      </c>
      <c r="D18" s="89">
        <v>15000</v>
      </c>
    </row>
    <row r="19" spans="2:4" ht="15.75">
      <c r="B19" s="125">
        <v>425</v>
      </c>
      <c r="C19" s="111" t="s">
        <v>11</v>
      </c>
      <c r="D19" s="79">
        <f>D20+D21</f>
        <v>20000</v>
      </c>
    </row>
    <row r="20" spans="2:4" ht="15.75">
      <c r="B20" s="132">
        <v>4253</v>
      </c>
      <c r="C20" s="133" t="s">
        <v>18</v>
      </c>
      <c r="D20" s="81">
        <v>15000</v>
      </c>
    </row>
    <row r="21" spans="2:4" ht="15.75">
      <c r="B21" s="126">
        <v>4257</v>
      </c>
      <c r="C21" s="114" t="s">
        <v>16</v>
      </c>
      <c r="D21" s="81">
        <v>5000</v>
      </c>
    </row>
    <row r="22" spans="2:4" ht="18">
      <c r="B22" s="124">
        <v>45</v>
      </c>
      <c r="C22" s="107" t="s">
        <v>91</v>
      </c>
      <c r="D22" s="78">
        <f>D23</f>
        <v>1200243</v>
      </c>
    </row>
    <row r="23" spans="2:4" ht="15.75">
      <c r="B23" s="125">
        <v>451</v>
      </c>
      <c r="C23" s="111" t="s">
        <v>92</v>
      </c>
      <c r="D23" s="47">
        <f>D24</f>
        <v>1200243</v>
      </c>
    </row>
    <row r="24" spans="2:4" ht="16.5" thickBot="1">
      <c r="B24" s="126">
        <v>4511</v>
      </c>
      <c r="C24" s="127" t="s">
        <v>92</v>
      </c>
      <c r="D24" s="81">
        <v>1200243</v>
      </c>
    </row>
    <row r="25" spans="2:4" ht="18.75" thickBot="1">
      <c r="B25" s="249" t="s">
        <v>28</v>
      </c>
      <c r="C25" s="250"/>
      <c r="D25" s="85">
        <f>D14+D22</f>
        <v>1305243</v>
      </c>
    </row>
    <row r="26" spans="2:4" ht="18.75" thickBot="1">
      <c r="B26" s="135"/>
      <c r="C26" s="136"/>
      <c r="D26" s="142"/>
    </row>
    <row r="27" spans="2:4" ht="42" customHeight="1" thickBot="1">
      <c r="B27" s="293" t="s">
        <v>125</v>
      </c>
      <c r="C27" s="294"/>
      <c r="D27" s="196">
        <f>1814581-D25+104331</f>
        <v>613669</v>
      </c>
    </row>
    <row r="29" spans="2:4" ht="18">
      <c r="B29" s="238" t="s">
        <v>145</v>
      </c>
      <c r="C29" s="238"/>
      <c r="D29" s="64"/>
    </row>
    <row r="30" spans="2:4" ht="30" customHeight="1">
      <c r="B30" s="10" t="s">
        <v>146</v>
      </c>
      <c r="C30" s="70"/>
      <c r="D30" s="69" t="s">
        <v>67</v>
      </c>
    </row>
    <row r="31" ht="15.75">
      <c r="B31" s="57" t="s">
        <v>144</v>
      </c>
    </row>
  </sheetData>
  <sheetProtection password="EF04" sheet="1"/>
  <mergeCells count="12">
    <mergeCell ref="D12:D13"/>
    <mergeCell ref="B25:C25"/>
    <mergeCell ref="B29:C29"/>
    <mergeCell ref="B8:C8"/>
    <mergeCell ref="B9:C9"/>
    <mergeCell ref="B11:C11"/>
    <mergeCell ref="B2:D2"/>
    <mergeCell ref="B4:C4"/>
    <mergeCell ref="B5:C5"/>
    <mergeCell ref="B12:B13"/>
    <mergeCell ref="C12:C13"/>
    <mergeCell ref="B27:C27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28125" style="0" customWidth="1"/>
    <col min="3" max="3" width="66.421875" style="0" customWidth="1"/>
    <col min="4" max="4" width="43.8515625" style="0" customWidth="1"/>
    <col min="5" max="5" width="28.00390625" style="0" customWidth="1"/>
  </cols>
  <sheetData>
    <row r="1" spans="1:4" ht="29.25" customHeight="1">
      <c r="A1" s="207"/>
      <c r="B1" s="207"/>
      <c r="C1" s="207"/>
      <c r="D1" s="208"/>
    </row>
    <row r="2" spans="1:4" ht="84" customHeight="1">
      <c r="A2" s="207"/>
      <c r="B2" s="316" t="s">
        <v>129</v>
      </c>
      <c r="C2" s="316"/>
      <c r="D2" s="316"/>
    </row>
    <row r="3" spans="1:4" ht="14.25">
      <c r="A3" s="207"/>
      <c r="B3" s="209"/>
      <c r="C3" s="209"/>
      <c r="D3" s="108"/>
    </row>
    <row r="4" spans="1:4" ht="18">
      <c r="A4" s="140"/>
      <c r="B4" s="260" t="s">
        <v>68</v>
      </c>
      <c r="C4" s="261"/>
      <c r="D4" s="72" t="s">
        <v>21</v>
      </c>
    </row>
    <row r="5" spans="2:4" s="2" customFormat="1" ht="15.75">
      <c r="B5" s="252"/>
      <c r="C5" s="252"/>
      <c r="D5" s="26"/>
    </row>
    <row r="6" spans="2:4" s="2" customFormat="1" ht="16.5" customHeight="1" thickBot="1">
      <c r="B6" s="27"/>
      <c r="C6" s="27"/>
      <c r="D6" s="71" t="s">
        <v>44</v>
      </c>
    </row>
    <row r="7" spans="2:4" ht="15.75" customHeight="1" thickBot="1">
      <c r="B7" s="29" t="s">
        <v>25</v>
      </c>
      <c r="C7" s="30"/>
      <c r="D7" s="210" t="s">
        <v>104</v>
      </c>
    </row>
    <row r="8" spans="2:15" ht="17.25" customHeight="1" thickBot="1">
      <c r="B8" s="265" t="s">
        <v>106</v>
      </c>
      <c r="C8" s="266"/>
      <c r="D8" s="211">
        <v>45000</v>
      </c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spans="2:4" ht="18.75" customHeight="1" thickBot="1">
      <c r="B9" s="249" t="s">
        <v>27</v>
      </c>
      <c r="C9" s="250"/>
      <c r="D9" s="93">
        <f>SUM(D8)</f>
        <v>45000</v>
      </c>
    </row>
    <row r="10" spans="2:4" ht="15">
      <c r="B10" s="32"/>
      <c r="C10" s="32"/>
      <c r="D10" s="86"/>
    </row>
    <row r="11" spans="2:4" ht="15.75" customHeight="1" thickBot="1">
      <c r="B11" s="244" t="s">
        <v>58</v>
      </c>
      <c r="C11" s="244"/>
      <c r="D11" s="71" t="s">
        <v>44</v>
      </c>
    </row>
    <row r="12" spans="2:4" ht="12.75" customHeight="1">
      <c r="B12" s="256" t="s">
        <v>20</v>
      </c>
      <c r="C12" s="258" t="s">
        <v>0</v>
      </c>
      <c r="D12" s="223" t="s">
        <v>104</v>
      </c>
    </row>
    <row r="13" spans="2:4" ht="20.25" customHeight="1">
      <c r="B13" s="257"/>
      <c r="C13" s="259"/>
      <c r="D13" s="255"/>
    </row>
    <row r="14" spans="2:4" ht="18">
      <c r="B14" s="124">
        <v>42</v>
      </c>
      <c r="C14" s="107" t="s">
        <v>5</v>
      </c>
      <c r="D14" s="78">
        <f>D15+D17+D19</f>
        <v>45000</v>
      </c>
    </row>
    <row r="15" spans="2:4" ht="15.75">
      <c r="B15" s="39">
        <v>421</v>
      </c>
      <c r="C15" s="40" t="s">
        <v>30</v>
      </c>
      <c r="D15" s="79">
        <f>SUM(D16)</f>
        <v>15000</v>
      </c>
    </row>
    <row r="16" spans="2:5" ht="15" customHeight="1">
      <c r="B16" s="43">
        <v>4211</v>
      </c>
      <c r="C16" s="44" t="s">
        <v>6</v>
      </c>
      <c r="D16" s="89">
        <v>15000</v>
      </c>
      <c r="E16" s="18"/>
    </row>
    <row r="17" spans="2:5" ht="31.5">
      <c r="B17" s="125">
        <v>422</v>
      </c>
      <c r="C17" s="111" t="s">
        <v>78</v>
      </c>
      <c r="D17" s="79">
        <f>SUM(D18)</f>
        <v>15000</v>
      </c>
      <c r="E17" s="18"/>
    </row>
    <row r="18" spans="2:4" ht="15">
      <c r="B18" s="126">
        <v>4222</v>
      </c>
      <c r="C18" s="114" t="s">
        <v>31</v>
      </c>
      <c r="D18" s="89">
        <v>15000</v>
      </c>
    </row>
    <row r="19" spans="2:4" ht="15.75">
      <c r="B19" s="125">
        <v>424</v>
      </c>
      <c r="C19" s="111" t="s">
        <v>32</v>
      </c>
      <c r="D19" s="79">
        <f>SUM(D20:D20)</f>
        <v>15000</v>
      </c>
    </row>
    <row r="20" spans="2:4" ht="15.75" thickBot="1">
      <c r="B20" s="126">
        <v>4242</v>
      </c>
      <c r="C20" s="114" t="s">
        <v>31</v>
      </c>
      <c r="D20" s="81">
        <v>15000</v>
      </c>
    </row>
    <row r="21" spans="2:4" ht="18.75" thickBot="1">
      <c r="B21" s="249" t="s">
        <v>28</v>
      </c>
      <c r="C21" s="250"/>
      <c r="D21" s="85">
        <f>D14</f>
        <v>45000</v>
      </c>
    </row>
    <row r="22" spans="2:4" ht="16.5" thickBot="1">
      <c r="B22" s="33"/>
      <c r="C22" s="33"/>
      <c r="D22" s="34"/>
    </row>
    <row r="23" spans="2:5" ht="40.5" customHeight="1" thickBot="1">
      <c r="B23" s="282" t="s">
        <v>123</v>
      </c>
      <c r="C23" s="283"/>
      <c r="D23" s="93">
        <f>54000-D21</f>
        <v>9000</v>
      </c>
      <c r="E23" s="18"/>
    </row>
    <row r="24" spans="2:4" ht="18">
      <c r="B24" s="212"/>
      <c r="C24" s="212"/>
      <c r="D24" s="121"/>
    </row>
    <row r="25" spans="2:4" ht="18">
      <c r="B25" s="238" t="s">
        <v>145</v>
      </c>
      <c r="C25" s="238"/>
      <c r="D25" s="64"/>
    </row>
    <row r="26" spans="2:4" ht="45" customHeight="1">
      <c r="B26" s="10" t="s">
        <v>146</v>
      </c>
      <c r="C26" s="70"/>
      <c r="D26" s="69" t="s">
        <v>67</v>
      </c>
    </row>
    <row r="27" spans="2:4" ht="15.75">
      <c r="B27" s="57" t="s">
        <v>144</v>
      </c>
      <c r="C27" s="2"/>
      <c r="D27" s="4"/>
    </row>
  </sheetData>
  <sheetProtection password="EF04" sheet="1"/>
  <mergeCells count="13">
    <mergeCell ref="E8:O8"/>
    <mergeCell ref="D12:D13"/>
    <mergeCell ref="B21:C21"/>
    <mergeCell ref="B2:D2"/>
    <mergeCell ref="B4:C4"/>
    <mergeCell ref="B5:C5"/>
    <mergeCell ref="B8:C8"/>
    <mergeCell ref="B23:C23"/>
    <mergeCell ref="B25:C25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28125" style="0" customWidth="1"/>
    <col min="3" max="3" width="66.421875" style="0" customWidth="1"/>
    <col min="4" max="4" width="43.8515625" style="0" customWidth="1"/>
    <col min="5" max="5" width="30.7109375" style="0" customWidth="1"/>
  </cols>
  <sheetData>
    <row r="1" spans="1:4" ht="29.25" customHeight="1">
      <c r="A1" s="207"/>
      <c r="B1" s="207"/>
      <c r="C1" s="207"/>
      <c r="D1" s="208"/>
    </row>
    <row r="2" spans="1:4" ht="79.5" customHeight="1">
      <c r="A2" s="207"/>
      <c r="B2" s="316" t="s">
        <v>131</v>
      </c>
      <c r="C2" s="316"/>
      <c r="D2" s="316"/>
    </row>
    <row r="3" spans="1:4" ht="14.25">
      <c r="A3" s="207"/>
      <c r="B3" s="209"/>
      <c r="C3" s="209"/>
      <c r="D3" s="108"/>
    </row>
    <row r="4" spans="1:4" ht="18">
      <c r="A4" s="140"/>
      <c r="B4" s="260" t="s">
        <v>68</v>
      </c>
      <c r="C4" s="261"/>
      <c r="D4" s="72" t="s">
        <v>21</v>
      </c>
    </row>
    <row r="5" spans="1:4" ht="15.75">
      <c r="A5" s="140"/>
      <c r="B5" s="252"/>
      <c r="C5" s="252"/>
      <c r="D5" s="26"/>
    </row>
    <row r="6" spans="2:4" s="2" customFormat="1" ht="16.5" customHeight="1" thickBot="1">
      <c r="B6" s="27"/>
      <c r="C6" s="27"/>
      <c r="D6" s="71" t="s">
        <v>44</v>
      </c>
    </row>
    <row r="7" spans="2:4" ht="15.75" customHeight="1" thickBot="1">
      <c r="B7" s="29" t="s">
        <v>25</v>
      </c>
      <c r="C7" s="30"/>
      <c r="D7" s="210" t="s">
        <v>104</v>
      </c>
    </row>
    <row r="8" spans="2:15" ht="17.25" customHeight="1" thickBot="1">
      <c r="B8" s="265" t="s">
        <v>106</v>
      </c>
      <c r="C8" s="266"/>
      <c r="D8" s="211">
        <v>12155</v>
      </c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spans="2:9" ht="18.75" customHeight="1" thickBot="1">
      <c r="B9" s="249" t="s">
        <v>27</v>
      </c>
      <c r="C9" s="250"/>
      <c r="D9" s="93">
        <f>D8</f>
        <v>12155</v>
      </c>
      <c r="E9" s="213"/>
      <c r="F9" s="55"/>
      <c r="G9" s="55"/>
      <c r="H9" s="55"/>
      <c r="I9" s="55"/>
    </row>
    <row r="10" spans="2:4" ht="15">
      <c r="B10" s="32"/>
      <c r="C10" s="32"/>
      <c r="D10" s="86"/>
    </row>
    <row r="11" spans="2:4" ht="15.75" customHeight="1" thickBot="1">
      <c r="B11" s="244" t="s">
        <v>58</v>
      </c>
      <c r="C11" s="244"/>
      <c r="D11" s="71" t="s">
        <v>44</v>
      </c>
    </row>
    <row r="12" spans="2:4" ht="12.75" customHeight="1">
      <c r="B12" s="256" t="s">
        <v>20</v>
      </c>
      <c r="C12" s="258" t="s">
        <v>0</v>
      </c>
      <c r="D12" s="223" t="s">
        <v>104</v>
      </c>
    </row>
    <row r="13" spans="2:4" ht="20.25" customHeight="1">
      <c r="B13" s="257"/>
      <c r="C13" s="259"/>
      <c r="D13" s="255"/>
    </row>
    <row r="14" spans="2:4" ht="18.75" customHeight="1">
      <c r="B14" s="154">
        <v>41</v>
      </c>
      <c r="C14" s="155" t="s">
        <v>63</v>
      </c>
      <c r="D14" s="78">
        <f>D15+D17</f>
        <v>4329</v>
      </c>
    </row>
    <row r="15" spans="2:4" ht="15" customHeight="1">
      <c r="B15" s="130">
        <v>411</v>
      </c>
      <c r="C15" s="131" t="s">
        <v>1</v>
      </c>
      <c r="D15" s="79">
        <f>SUM(D16)</f>
        <v>3716</v>
      </c>
    </row>
    <row r="16" spans="2:4" ht="15" customHeight="1">
      <c r="B16" s="156">
        <v>4111</v>
      </c>
      <c r="C16" s="157" t="s">
        <v>2</v>
      </c>
      <c r="D16" s="80">
        <v>3716</v>
      </c>
    </row>
    <row r="17" spans="2:4" ht="15" customHeight="1">
      <c r="B17" s="130">
        <v>413</v>
      </c>
      <c r="C17" s="131" t="s">
        <v>3</v>
      </c>
      <c r="D17" s="79">
        <f>SUM(D18:D18)</f>
        <v>613</v>
      </c>
    </row>
    <row r="18" spans="2:4" ht="15" customHeight="1">
      <c r="B18" s="156">
        <v>4131</v>
      </c>
      <c r="C18" s="157" t="s">
        <v>4</v>
      </c>
      <c r="D18" s="80">
        <v>613</v>
      </c>
    </row>
    <row r="19" spans="2:5" ht="15" customHeight="1">
      <c r="B19" s="124">
        <v>42</v>
      </c>
      <c r="C19" s="107" t="s">
        <v>5</v>
      </c>
      <c r="D19" s="78">
        <f>D20+D22</f>
        <v>7826</v>
      </c>
      <c r="E19" s="214"/>
    </row>
    <row r="20" spans="2:4" ht="15" customHeight="1">
      <c r="B20" s="39">
        <v>421</v>
      </c>
      <c r="C20" s="40" t="s">
        <v>30</v>
      </c>
      <c r="D20" s="79">
        <f>SUM(D21)</f>
        <v>7500</v>
      </c>
    </row>
    <row r="21" spans="2:5" ht="15" customHeight="1">
      <c r="B21" s="43">
        <v>4211</v>
      </c>
      <c r="C21" s="44" t="s">
        <v>6</v>
      </c>
      <c r="D21" s="89">
        <v>7500</v>
      </c>
      <c r="E21" s="215"/>
    </row>
    <row r="22" spans="2:10" ht="15" customHeight="1">
      <c r="B22" s="125">
        <v>426</v>
      </c>
      <c r="C22" s="111" t="s">
        <v>8</v>
      </c>
      <c r="D22" s="47">
        <f>D23</f>
        <v>326</v>
      </c>
      <c r="E22" s="216"/>
      <c r="F22" s="216"/>
      <c r="G22" s="216"/>
      <c r="H22" s="216"/>
      <c r="I22" s="216"/>
      <c r="J22" s="216"/>
    </row>
    <row r="23" spans="2:10" ht="17.25" customHeight="1" thickBot="1">
      <c r="B23" s="126">
        <v>4261</v>
      </c>
      <c r="C23" s="114" t="s">
        <v>9</v>
      </c>
      <c r="D23" s="89">
        <v>326</v>
      </c>
      <c r="E23" s="216"/>
      <c r="F23" s="216"/>
      <c r="G23" s="216"/>
      <c r="H23" s="216"/>
      <c r="I23" s="216"/>
      <c r="J23" s="216"/>
    </row>
    <row r="24" spans="2:4" ht="18.75" thickBot="1">
      <c r="B24" s="249" t="s">
        <v>28</v>
      </c>
      <c r="C24" s="250"/>
      <c r="D24" s="85">
        <f>D14+D19</f>
        <v>12155</v>
      </c>
    </row>
    <row r="25" spans="2:4" ht="16.5" thickBot="1">
      <c r="B25" s="33"/>
      <c r="C25" s="33"/>
      <c r="D25" s="34"/>
    </row>
    <row r="26" spans="2:5" ht="39.75" customHeight="1" thickBot="1">
      <c r="B26" s="282" t="s">
        <v>130</v>
      </c>
      <c r="C26" s="283"/>
      <c r="D26" s="93">
        <v>1500000</v>
      </c>
      <c r="E26" s="18"/>
    </row>
    <row r="27" spans="2:4" ht="18">
      <c r="B27" s="212"/>
      <c r="C27" s="212"/>
      <c r="D27" s="121"/>
    </row>
    <row r="28" spans="2:4" ht="18">
      <c r="B28" s="238" t="s">
        <v>145</v>
      </c>
      <c r="C28" s="238"/>
      <c r="D28" s="64"/>
    </row>
    <row r="29" spans="2:4" ht="30">
      <c r="B29" s="10" t="s">
        <v>146</v>
      </c>
      <c r="C29" s="70"/>
      <c r="D29" s="69" t="s">
        <v>67</v>
      </c>
    </row>
    <row r="30" spans="2:4" ht="15.75">
      <c r="B30" s="57" t="s">
        <v>144</v>
      </c>
      <c r="C30" s="2"/>
      <c r="D30" s="4"/>
    </row>
  </sheetData>
  <sheetProtection password="EF04" sheet="1"/>
  <mergeCells count="13">
    <mergeCell ref="B2:D2"/>
    <mergeCell ref="B4:C4"/>
    <mergeCell ref="B5:C5"/>
    <mergeCell ref="B24:C24"/>
    <mergeCell ref="B28:C28"/>
    <mergeCell ref="B26:C26"/>
    <mergeCell ref="B8:C8"/>
    <mergeCell ref="E8:O8"/>
    <mergeCell ref="B9:C9"/>
    <mergeCell ref="B11:C11"/>
    <mergeCell ref="B12:B13"/>
    <mergeCell ref="C12:C13"/>
    <mergeCell ref="D12:D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28125" style="0" customWidth="1"/>
    <col min="3" max="3" width="66.421875" style="0" customWidth="1"/>
    <col min="4" max="4" width="43.8515625" style="0" customWidth="1"/>
    <col min="5" max="5" width="34.28125" style="0" customWidth="1"/>
  </cols>
  <sheetData>
    <row r="1" spans="1:4" ht="29.25" customHeight="1">
      <c r="A1" s="207"/>
      <c r="B1" s="207"/>
      <c r="C1" s="207"/>
      <c r="D1" s="208"/>
    </row>
    <row r="2" spans="1:4" ht="54" customHeight="1">
      <c r="A2" s="207"/>
      <c r="B2" s="316" t="s">
        <v>141</v>
      </c>
      <c r="C2" s="316"/>
      <c r="D2" s="316"/>
    </row>
    <row r="3" spans="1:4" ht="14.25">
      <c r="A3" s="207"/>
      <c r="B3" s="209"/>
      <c r="C3" s="209"/>
      <c r="D3" s="108"/>
    </row>
    <row r="4" spans="1:4" ht="18">
      <c r="A4" s="140"/>
      <c r="B4" s="260" t="s">
        <v>68</v>
      </c>
      <c r="C4" s="261"/>
      <c r="D4" s="72" t="s">
        <v>21</v>
      </c>
    </row>
    <row r="5" spans="2:4" ht="15.75">
      <c r="B5" s="2"/>
      <c r="C5" s="2"/>
      <c r="D5" s="4"/>
    </row>
    <row r="6" spans="2:4" ht="19.5" thickBot="1">
      <c r="B6" s="318"/>
      <c r="C6" s="318"/>
      <c r="D6" s="71" t="s">
        <v>44</v>
      </c>
    </row>
    <row r="7" spans="2:4" ht="15.75" customHeight="1" thickBot="1">
      <c r="B7" s="29" t="s">
        <v>25</v>
      </c>
      <c r="C7" s="30"/>
      <c r="D7" s="210" t="s">
        <v>104</v>
      </c>
    </row>
    <row r="8" spans="2:15" ht="17.25" customHeight="1" thickBot="1">
      <c r="B8" s="265" t="s">
        <v>106</v>
      </c>
      <c r="C8" s="266"/>
      <c r="D8" s="211">
        <v>25793</v>
      </c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spans="2:7" ht="18.75" customHeight="1" thickBot="1">
      <c r="B9" s="249" t="s">
        <v>27</v>
      </c>
      <c r="C9" s="250"/>
      <c r="D9" s="93">
        <v>25793</v>
      </c>
      <c r="E9" s="213"/>
      <c r="F9" s="214"/>
      <c r="G9" s="55"/>
    </row>
    <row r="10" spans="2:4" ht="15">
      <c r="B10" s="32"/>
      <c r="C10" s="32"/>
      <c r="D10" s="86"/>
    </row>
    <row r="11" spans="2:4" ht="15.75" customHeight="1" thickBot="1">
      <c r="B11" s="244" t="s">
        <v>58</v>
      </c>
      <c r="C11" s="244"/>
      <c r="D11" s="71" t="s">
        <v>44</v>
      </c>
    </row>
    <row r="12" spans="2:4" ht="12.75" customHeight="1">
      <c r="B12" s="256" t="s">
        <v>20</v>
      </c>
      <c r="C12" s="258" t="s">
        <v>0</v>
      </c>
      <c r="D12" s="223" t="s">
        <v>104</v>
      </c>
    </row>
    <row r="13" spans="2:4" ht="20.25" customHeight="1">
      <c r="B13" s="257"/>
      <c r="C13" s="259"/>
      <c r="D13" s="255"/>
    </row>
    <row r="14" spans="2:4" ht="18.75" customHeight="1">
      <c r="B14" s="154">
        <v>41</v>
      </c>
      <c r="C14" s="155" t="s">
        <v>63</v>
      </c>
      <c r="D14" s="78">
        <f>D15+D17</f>
        <v>10037</v>
      </c>
    </row>
    <row r="15" spans="2:4" ht="15" customHeight="1">
      <c r="B15" s="130">
        <v>411</v>
      </c>
      <c r="C15" s="131" t="s">
        <v>1</v>
      </c>
      <c r="D15" s="79">
        <f>SUM(D16)</f>
        <v>8615</v>
      </c>
    </row>
    <row r="16" spans="2:4" ht="15" customHeight="1">
      <c r="B16" s="156">
        <v>4111</v>
      </c>
      <c r="C16" s="157" t="s">
        <v>2</v>
      </c>
      <c r="D16" s="80">
        <v>8615</v>
      </c>
    </row>
    <row r="17" spans="2:4" ht="15" customHeight="1">
      <c r="B17" s="130">
        <v>413</v>
      </c>
      <c r="C17" s="131" t="s">
        <v>3</v>
      </c>
      <c r="D17" s="79">
        <f>SUM(D18:D18)</f>
        <v>1422</v>
      </c>
    </row>
    <row r="18" spans="2:4" ht="15" customHeight="1">
      <c r="B18" s="156">
        <v>4131</v>
      </c>
      <c r="C18" s="157" t="s">
        <v>4</v>
      </c>
      <c r="D18" s="80">
        <v>1422</v>
      </c>
    </row>
    <row r="19" spans="2:4" ht="18.75" customHeight="1">
      <c r="B19" s="124">
        <v>42</v>
      </c>
      <c r="C19" s="107" t="s">
        <v>5</v>
      </c>
      <c r="D19" s="78">
        <f>D20+D22</f>
        <v>15756</v>
      </c>
    </row>
    <row r="20" spans="2:4" ht="15" customHeight="1">
      <c r="B20" s="39">
        <v>421</v>
      </c>
      <c r="C20" s="40" t="s">
        <v>30</v>
      </c>
      <c r="D20" s="79">
        <f>SUM(D21)</f>
        <v>15000</v>
      </c>
    </row>
    <row r="21" spans="2:5" ht="15" customHeight="1">
      <c r="B21" s="43">
        <v>4211</v>
      </c>
      <c r="C21" s="44" t="s">
        <v>6</v>
      </c>
      <c r="D21" s="89">
        <v>15000</v>
      </c>
      <c r="E21" s="18"/>
    </row>
    <row r="22" spans="2:5" ht="15" customHeight="1">
      <c r="B22" s="125">
        <v>426</v>
      </c>
      <c r="C22" s="111" t="s">
        <v>8</v>
      </c>
      <c r="D22" s="47">
        <f>D23</f>
        <v>756</v>
      </c>
      <c r="E22" s="18"/>
    </row>
    <row r="23" spans="2:5" ht="15" customHeight="1" thickBot="1">
      <c r="B23" s="126">
        <v>4261</v>
      </c>
      <c r="C23" s="114" t="s">
        <v>9</v>
      </c>
      <c r="D23" s="89">
        <v>756</v>
      </c>
      <c r="E23" s="18"/>
    </row>
    <row r="24" spans="2:6" ht="18.75" thickBot="1">
      <c r="B24" s="249" t="s">
        <v>28</v>
      </c>
      <c r="C24" s="317"/>
      <c r="D24" s="85">
        <f>D14+D19</f>
        <v>25793</v>
      </c>
      <c r="E24" s="214"/>
      <c r="F24" s="55"/>
    </row>
    <row r="25" spans="2:4" ht="15.75">
      <c r="B25" s="33"/>
      <c r="C25" s="33"/>
      <c r="D25" s="34"/>
    </row>
    <row r="26" spans="2:4" ht="18">
      <c r="B26" s="238" t="s">
        <v>145</v>
      </c>
      <c r="C26" s="238"/>
      <c r="D26" s="64"/>
    </row>
    <row r="27" spans="2:4" ht="30">
      <c r="B27" s="10" t="s">
        <v>146</v>
      </c>
      <c r="C27" s="70"/>
      <c r="D27" s="69" t="s">
        <v>67</v>
      </c>
    </row>
    <row r="28" spans="2:4" ht="15.75">
      <c r="B28" s="57" t="s">
        <v>144</v>
      </c>
      <c r="C28" s="2"/>
      <c r="D28" s="4"/>
    </row>
  </sheetData>
  <sheetProtection password="EF04" sheet="1"/>
  <mergeCells count="12">
    <mergeCell ref="E8:O8"/>
    <mergeCell ref="B26:C26"/>
    <mergeCell ref="B9:C9"/>
    <mergeCell ref="B11:C11"/>
    <mergeCell ref="B12:B13"/>
    <mergeCell ref="C12:C13"/>
    <mergeCell ref="D12:D13"/>
    <mergeCell ref="B24:C24"/>
    <mergeCell ref="B2:D2"/>
    <mergeCell ref="B4:C4"/>
    <mergeCell ref="B6:C6"/>
    <mergeCell ref="B8:C8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workbookViewId="0" topLeftCell="A1">
      <selection activeCell="C23" sqref="C23"/>
    </sheetView>
  </sheetViews>
  <sheetFormatPr defaultColWidth="9.140625" defaultRowHeight="12.75"/>
  <cols>
    <col min="1" max="1" width="23.57421875" style="0" customWidth="1"/>
    <col min="2" max="2" width="11.28125" style="0" customWidth="1"/>
    <col min="3" max="3" width="66.421875" style="0" customWidth="1"/>
    <col min="4" max="4" width="43.8515625" style="0" customWidth="1"/>
    <col min="5" max="5" width="33.421875" style="0" customWidth="1"/>
  </cols>
  <sheetData>
    <row r="1" spans="1:4" ht="29.25" customHeight="1">
      <c r="A1" s="207"/>
      <c r="B1" s="207"/>
      <c r="C1" s="207"/>
      <c r="D1" s="208"/>
    </row>
    <row r="2" spans="1:4" ht="86.25" customHeight="1">
      <c r="A2" s="207"/>
      <c r="B2" s="316" t="s">
        <v>142</v>
      </c>
      <c r="C2" s="316"/>
      <c r="D2" s="316"/>
    </row>
    <row r="3" spans="1:4" ht="14.25">
      <c r="A3" s="207"/>
      <c r="B3" s="209"/>
      <c r="C3" s="209"/>
      <c r="D3" s="108"/>
    </row>
    <row r="4" spans="1:4" ht="18">
      <c r="A4" s="140"/>
      <c r="B4" s="260" t="s">
        <v>68</v>
      </c>
      <c r="C4" s="261"/>
      <c r="D4" s="72" t="s">
        <v>21</v>
      </c>
    </row>
    <row r="5" spans="1:4" ht="16.5" thickBot="1">
      <c r="A5" s="140"/>
      <c r="B5" s="252"/>
      <c r="C5" s="252"/>
      <c r="D5" s="26"/>
    </row>
    <row r="6" spans="2:4" s="16" customFormat="1" ht="30" customHeight="1" thickBot="1">
      <c r="B6" s="29" t="s">
        <v>25</v>
      </c>
      <c r="C6" s="30"/>
      <c r="D6" s="88" t="s">
        <v>104</v>
      </c>
    </row>
    <row r="7" spans="2:4" s="16" customFormat="1" ht="15.75" customHeight="1">
      <c r="B7" s="295" t="s">
        <v>94</v>
      </c>
      <c r="C7" s="296"/>
      <c r="D7" s="219">
        <v>750000</v>
      </c>
    </row>
    <row r="8" spans="2:4" s="16" customFormat="1" ht="15.75" customHeight="1" thickBot="1">
      <c r="B8" s="265" t="s">
        <v>106</v>
      </c>
      <c r="C8" s="266"/>
      <c r="D8" s="220">
        <v>7500</v>
      </c>
    </row>
    <row r="9" spans="2:4" s="16" customFormat="1" ht="19.5" customHeight="1" thickBot="1">
      <c r="B9" s="249" t="s">
        <v>27</v>
      </c>
      <c r="C9" s="250"/>
      <c r="D9" s="93">
        <f>SUM(D7:D8)</f>
        <v>757500</v>
      </c>
    </row>
    <row r="10" spans="2:4" ht="15">
      <c r="B10" s="32"/>
      <c r="C10" s="32"/>
      <c r="D10" s="86"/>
    </row>
    <row r="11" spans="2:4" ht="15.75" customHeight="1" thickBot="1">
      <c r="B11" s="244" t="s">
        <v>58</v>
      </c>
      <c r="C11" s="244"/>
      <c r="D11" s="71" t="s">
        <v>44</v>
      </c>
    </row>
    <row r="12" spans="2:4" ht="12.75" customHeight="1">
      <c r="B12" s="256" t="s">
        <v>20</v>
      </c>
      <c r="C12" s="258" t="s">
        <v>0</v>
      </c>
      <c r="D12" s="223" t="s">
        <v>104</v>
      </c>
    </row>
    <row r="13" spans="2:4" ht="20.25" customHeight="1">
      <c r="B13" s="257"/>
      <c r="C13" s="259"/>
      <c r="D13" s="255"/>
    </row>
    <row r="14" spans="2:13" ht="18">
      <c r="B14" s="124">
        <v>42</v>
      </c>
      <c r="C14" s="107" t="s">
        <v>5</v>
      </c>
      <c r="D14" s="78">
        <f>D15</f>
        <v>7500</v>
      </c>
      <c r="E14" s="55"/>
      <c r="F14" s="55"/>
      <c r="G14" s="55"/>
      <c r="H14" s="55"/>
      <c r="I14" s="55"/>
      <c r="J14" s="55"/>
      <c r="K14" s="55"/>
      <c r="L14" s="55"/>
      <c r="M14" s="55"/>
    </row>
    <row r="15" spans="2:13" ht="15.75">
      <c r="B15" s="39">
        <v>421</v>
      </c>
      <c r="C15" s="40" t="s">
        <v>30</v>
      </c>
      <c r="D15" s="47">
        <f>SUM(D16)</f>
        <v>7500</v>
      </c>
      <c r="E15" s="217"/>
      <c r="F15" s="217"/>
      <c r="G15" s="217"/>
      <c r="H15" s="214"/>
      <c r="I15" s="55"/>
      <c r="J15" s="55"/>
      <c r="K15" s="55"/>
      <c r="L15" s="55"/>
      <c r="M15" s="55"/>
    </row>
    <row r="16" spans="2:13" ht="15">
      <c r="B16" s="43">
        <v>4211</v>
      </c>
      <c r="C16" s="44" t="s">
        <v>6</v>
      </c>
      <c r="D16" s="89">
        <v>7500</v>
      </c>
      <c r="E16" s="214"/>
      <c r="F16" s="55"/>
      <c r="G16" s="55"/>
      <c r="H16" s="55"/>
      <c r="I16" s="55"/>
      <c r="J16" s="55"/>
      <c r="K16" s="55"/>
      <c r="L16" s="55"/>
      <c r="M16" s="55"/>
    </row>
    <row r="17" spans="2:13" ht="18">
      <c r="B17" s="36">
        <v>45</v>
      </c>
      <c r="C17" s="37" t="s">
        <v>91</v>
      </c>
      <c r="D17" s="119">
        <f>D19</f>
        <v>750000</v>
      </c>
      <c r="E17" s="217"/>
      <c r="F17" s="55"/>
      <c r="G17" s="55"/>
      <c r="H17" s="55"/>
      <c r="I17" s="55"/>
      <c r="J17" s="55"/>
      <c r="K17" s="55"/>
      <c r="L17" s="55"/>
      <c r="M17" s="55"/>
    </row>
    <row r="18" spans="2:13" ht="15.75">
      <c r="B18" s="39">
        <v>451</v>
      </c>
      <c r="C18" s="40" t="s">
        <v>92</v>
      </c>
      <c r="D18" s="47">
        <f>SUM(D19:D19)</f>
        <v>750000</v>
      </c>
      <c r="E18" s="217"/>
      <c r="F18" s="55"/>
      <c r="G18" s="55"/>
      <c r="H18" s="55"/>
      <c r="I18" s="55"/>
      <c r="J18" s="55"/>
      <c r="K18" s="55"/>
      <c r="L18" s="55"/>
      <c r="M18" s="55"/>
    </row>
    <row r="19" spans="2:13" ht="15.75" thickBot="1">
      <c r="B19" s="45">
        <v>4513</v>
      </c>
      <c r="C19" s="52" t="s">
        <v>93</v>
      </c>
      <c r="D19" s="21">
        <v>750000</v>
      </c>
      <c r="E19" s="217"/>
      <c r="F19" s="55"/>
      <c r="G19" s="55"/>
      <c r="H19" s="55"/>
      <c r="I19" s="55"/>
      <c r="J19" s="55"/>
      <c r="K19" s="55"/>
      <c r="L19" s="55"/>
      <c r="M19" s="55"/>
    </row>
    <row r="20" spans="2:4" ht="18.75" customHeight="1" thickBot="1">
      <c r="B20" s="249" t="s">
        <v>28</v>
      </c>
      <c r="C20" s="317"/>
      <c r="D20" s="85">
        <f>D14+D17</f>
        <v>757500</v>
      </c>
    </row>
    <row r="21" spans="2:4" ht="15.75">
      <c r="B21" s="33"/>
      <c r="C21" s="33"/>
      <c r="D21" s="34"/>
    </row>
    <row r="22" spans="2:4" ht="18">
      <c r="B22" s="238" t="s">
        <v>145</v>
      </c>
      <c r="C22" s="238"/>
      <c r="D22" s="218"/>
    </row>
    <row r="23" spans="2:4" ht="30">
      <c r="B23" s="10" t="s">
        <v>146</v>
      </c>
      <c r="C23" s="70"/>
      <c r="D23" s="69" t="s">
        <v>67</v>
      </c>
    </row>
    <row r="24" spans="2:4" ht="15.75">
      <c r="B24" s="57" t="s">
        <v>144</v>
      </c>
      <c r="C24" s="2"/>
      <c r="D24" s="4"/>
    </row>
  </sheetData>
  <sheetProtection password="EF04" sheet="1"/>
  <mergeCells count="12">
    <mergeCell ref="B20:C20"/>
    <mergeCell ref="B22:C22"/>
    <mergeCell ref="B7:C7"/>
    <mergeCell ref="B8:C8"/>
    <mergeCell ref="B9:C9"/>
    <mergeCell ref="B11:C11"/>
    <mergeCell ref="B12:B13"/>
    <mergeCell ref="C12:C13"/>
    <mergeCell ref="D12:D13"/>
    <mergeCell ref="B2:D2"/>
    <mergeCell ref="B4:C4"/>
    <mergeCell ref="B5:C5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M7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16" customWidth="1"/>
    <col min="2" max="2" width="13.140625" style="16" customWidth="1"/>
    <col min="3" max="3" width="66.421875" style="16" customWidth="1"/>
    <col min="4" max="4" width="43.57421875" style="120" customWidth="1"/>
    <col min="5" max="5" width="28.140625" style="16" customWidth="1"/>
    <col min="6" max="9" width="15.28125" style="16" customWidth="1"/>
    <col min="10" max="16384" width="9.140625" style="16" customWidth="1"/>
  </cols>
  <sheetData>
    <row r="1" ht="41.25" customHeight="1"/>
    <row r="2" spans="2:13" ht="64.5" customHeight="1">
      <c r="B2" s="262" t="s">
        <v>114</v>
      </c>
      <c r="C2" s="262"/>
      <c r="D2" s="262"/>
      <c r="E2" s="68"/>
      <c r="F2" s="134"/>
      <c r="G2" s="134"/>
      <c r="H2" s="134"/>
      <c r="I2" s="134"/>
      <c r="J2" s="134"/>
      <c r="K2" s="134"/>
      <c r="L2" s="134"/>
      <c r="M2" s="134"/>
    </row>
    <row r="3" spans="4:7" ht="14.25" customHeight="1">
      <c r="D3" s="24"/>
      <c r="E3" s="24"/>
      <c r="F3" s="24"/>
      <c r="G3" s="24"/>
    </row>
    <row r="4" spans="2:13" ht="18" customHeight="1">
      <c r="B4" s="260" t="s">
        <v>68</v>
      </c>
      <c r="C4" s="261"/>
      <c r="D4" s="72" t="s">
        <v>21</v>
      </c>
      <c r="E4" s="25"/>
      <c r="F4" s="25"/>
      <c r="G4" s="25"/>
      <c r="H4" s="25"/>
      <c r="I4" s="25"/>
      <c r="J4" s="25"/>
      <c r="K4" s="25"/>
      <c r="L4" s="25"/>
      <c r="M4" s="25"/>
    </row>
    <row r="5" spans="2:4" ht="15.75">
      <c r="B5" s="252"/>
      <c r="C5" s="252"/>
      <c r="D5" s="26"/>
    </row>
    <row r="6" spans="2:4" ht="41.25" customHeight="1" thickBot="1">
      <c r="B6" s="27"/>
      <c r="C6" s="27"/>
      <c r="D6" s="71" t="s">
        <v>44</v>
      </c>
    </row>
    <row r="7" spans="2:4" ht="24.75" customHeight="1" thickBot="1">
      <c r="B7" s="29" t="s">
        <v>25</v>
      </c>
      <c r="C7" s="30"/>
      <c r="D7" s="88" t="s">
        <v>104</v>
      </c>
    </row>
    <row r="8" spans="2:4" ht="15.75" customHeight="1">
      <c r="B8" s="263" t="s">
        <v>23</v>
      </c>
      <c r="C8" s="264"/>
      <c r="D8" s="143">
        <v>15000</v>
      </c>
    </row>
    <row r="9" spans="2:4" ht="15.75" customHeight="1">
      <c r="B9" s="265" t="s">
        <v>24</v>
      </c>
      <c r="C9" s="266"/>
      <c r="D9" s="20">
        <v>229858047</v>
      </c>
    </row>
    <row r="10" spans="2:4" ht="15.75" customHeight="1" thickBot="1">
      <c r="B10" s="267" t="s">
        <v>19</v>
      </c>
      <c r="C10" s="268"/>
      <c r="D10" s="21">
        <v>13000</v>
      </c>
    </row>
    <row r="11" spans="2:4" ht="19.5" customHeight="1" thickBot="1">
      <c r="B11" s="269" t="s">
        <v>26</v>
      </c>
      <c r="C11" s="270"/>
      <c r="D11" s="93">
        <f>SUM(D8:D10)</f>
        <v>229886047</v>
      </c>
    </row>
    <row r="12" spans="2:4" ht="36" customHeight="1" thickBot="1">
      <c r="B12" s="253" t="s">
        <v>143</v>
      </c>
      <c r="C12" s="254"/>
      <c r="D12" s="31">
        <v>35879470</v>
      </c>
    </row>
    <row r="13" spans="2:4" ht="30" customHeight="1" thickBot="1">
      <c r="B13" s="249" t="s">
        <v>88</v>
      </c>
      <c r="C13" s="250"/>
      <c r="D13" s="93">
        <f>D11+D12</f>
        <v>265765517</v>
      </c>
    </row>
    <row r="14" spans="2:5" ht="19.5" customHeight="1">
      <c r="B14" s="33"/>
      <c r="C14" s="33"/>
      <c r="D14" s="33"/>
      <c r="E14" s="34"/>
    </row>
    <row r="15" spans="2:9" ht="24" customHeight="1" thickBot="1">
      <c r="B15" s="244" t="s">
        <v>58</v>
      </c>
      <c r="C15" s="244"/>
      <c r="D15" s="71" t="s">
        <v>44</v>
      </c>
      <c r="E15" s="28"/>
      <c r="I15" s="137"/>
    </row>
    <row r="16" spans="2:4" s="35" customFormat="1" ht="20.25" customHeight="1">
      <c r="B16" s="256" t="s">
        <v>20</v>
      </c>
      <c r="C16" s="258" t="s">
        <v>0</v>
      </c>
      <c r="D16" s="223" t="s">
        <v>104</v>
      </c>
    </row>
    <row r="17" spans="2:4" s="35" customFormat="1" ht="27" customHeight="1">
      <c r="B17" s="257"/>
      <c r="C17" s="259"/>
      <c r="D17" s="255"/>
    </row>
    <row r="18" spans="2:4" s="38" customFormat="1" ht="19.5" customHeight="1">
      <c r="B18" s="36">
        <v>41</v>
      </c>
      <c r="C18" s="37" t="s">
        <v>63</v>
      </c>
      <c r="D18" s="119">
        <f>D19+D21+D23</f>
        <v>6374956</v>
      </c>
    </row>
    <row r="19" spans="2:4" s="38" customFormat="1" ht="21.75" customHeight="1">
      <c r="B19" s="39">
        <v>411</v>
      </c>
      <c r="C19" s="40" t="s">
        <v>1</v>
      </c>
      <c r="D19" s="47">
        <f>SUM(D20:D20)</f>
        <v>5286521</v>
      </c>
    </row>
    <row r="20" spans="2:4" ht="15.75" customHeight="1">
      <c r="B20" s="41">
        <v>4111</v>
      </c>
      <c r="C20" s="42" t="s">
        <v>2</v>
      </c>
      <c r="D20" s="80">
        <f>4411426+293696+275372+293696+3716+8615</f>
        <v>5286521</v>
      </c>
    </row>
    <row r="21" spans="2:4" s="38" customFormat="1" ht="21.75" customHeight="1">
      <c r="B21" s="39">
        <v>412</v>
      </c>
      <c r="C21" s="40" t="s">
        <v>64</v>
      </c>
      <c r="D21" s="47">
        <f>SUM(D22)</f>
        <v>254521</v>
      </c>
    </row>
    <row r="22" spans="2:4" ht="15.75" customHeight="1">
      <c r="B22" s="41">
        <v>4121</v>
      </c>
      <c r="C22" s="42" t="s">
        <v>64</v>
      </c>
      <c r="D22" s="80">
        <f>233521+9000+6000+6000</f>
        <v>254521</v>
      </c>
    </row>
    <row r="23" spans="2:4" s="38" customFormat="1" ht="21.75" customHeight="1">
      <c r="B23" s="39">
        <v>413</v>
      </c>
      <c r="C23" s="40" t="s">
        <v>3</v>
      </c>
      <c r="D23" s="47">
        <f>SUM(D24:D25)</f>
        <v>833914</v>
      </c>
    </row>
    <row r="24" spans="2:4" ht="15.75" customHeight="1">
      <c r="B24" s="41">
        <v>4131</v>
      </c>
      <c r="C24" s="42" t="s">
        <v>4</v>
      </c>
      <c r="D24" s="80">
        <f>679773+48460+45436+48460+613+1422</f>
        <v>824164</v>
      </c>
    </row>
    <row r="25" spans="2:4" ht="15.75" customHeight="1">
      <c r="B25" s="41">
        <v>4134</v>
      </c>
      <c r="C25" s="42" t="s">
        <v>86</v>
      </c>
      <c r="D25" s="80">
        <v>9750</v>
      </c>
    </row>
    <row r="26" spans="2:4" s="38" customFormat="1" ht="21.75" customHeight="1">
      <c r="B26" s="36">
        <v>42</v>
      </c>
      <c r="C26" s="37" t="s">
        <v>5</v>
      </c>
      <c r="D26" s="119">
        <f>D27+D31+D35+D39+D48+D52</f>
        <v>4956488</v>
      </c>
    </row>
    <row r="27" spans="2:4" s="38" customFormat="1" ht="21.75" customHeight="1">
      <c r="B27" s="39">
        <v>421</v>
      </c>
      <c r="C27" s="40" t="s">
        <v>30</v>
      </c>
      <c r="D27" s="47">
        <f>SUM(D28:D30)</f>
        <v>858957</v>
      </c>
    </row>
    <row r="28" spans="2:4" ht="15" customHeight="1">
      <c r="B28" s="43">
        <v>4211</v>
      </c>
      <c r="C28" s="44" t="s">
        <v>6</v>
      </c>
      <c r="D28" s="89">
        <f>233000+4980+119280+38200+70000+15000+7500+15000+7500</f>
        <v>510460</v>
      </c>
    </row>
    <row r="29" spans="2:4" ht="15.75" customHeight="1">
      <c r="B29" s="43">
        <v>4212</v>
      </c>
      <c r="C29" s="44" t="s">
        <v>7</v>
      </c>
      <c r="D29" s="81">
        <f>146352+8640+8640+8640</f>
        <v>172272</v>
      </c>
    </row>
    <row r="30" spans="2:4" ht="15.75" customHeight="1">
      <c r="B30" s="43">
        <v>4213</v>
      </c>
      <c r="C30" s="44" t="s">
        <v>62</v>
      </c>
      <c r="D30" s="81">
        <f>176225</f>
        <v>176225</v>
      </c>
    </row>
    <row r="31" spans="2:4" ht="30" customHeight="1">
      <c r="B31" s="39">
        <v>422</v>
      </c>
      <c r="C31" s="40" t="s">
        <v>78</v>
      </c>
      <c r="D31" s="47">
        <f>SUM(D32:D34)</f>
        <v>324290</v>
      </c>
    </row>
    <row r="32" spans="2:4" ht="30.75" customHeight="1">
      <c r="B32" s="43">
        <v>4221</v>
      </c>
      <c r="C32" s="44" t="s">
        <v>33</v>
      </c>
      <c r="D32" s="81">
        <f>135000+25840</f>
        <v>160840</v>
      </c>
    </row>
    <row r="33" spans="2:4" ht="15.75" customHeight="1">
      <c r="B33" s="43">
        <v>4222</v>
      </c>
      <c r="C33" s="44" t="s">
        <v>31</v>
      </c>
      <c r="D33" s="81">
        <f>93000+21600+4000+15000+15000</f>
        <v>148600</v>
      </c>
    </row>
    <row r="34" spans="2:5" s="2" customFormat="1" ht="15.75" customHeight="1">
      <c r="B34" s="43">
        <v>4223</v>
      </c>
      <c r="C34" s="44" t="s">
        <v>79</v>
      </c>
      <c r="D34" s="81">
        <v>14850</v>
      </c>
      <c r="E34" s="16"/>
    </row>
    <row r="35" spans="2:4" s="38" customFormat="1" ht="21.75" customHeight="1">
      <c r="B35" s="39">
        <v>424</v>
      </c>
      <c r="C35" s="40" t="s">
        <v>32</v>
      </c>
      <c r="D35" s="47">
        <f>SUM(D36:D38)</f>
        <v>893809</v>
      </c>
    </row>
    <row r="36" spans="2:4" ht="15.75" customHeight="1">
      <c r="B36" s="43">
        <v>4241</v>
      </c>
      <c r="C36" s="44" t="s">
        <v>33</v>
      </c>
      <c r="D36" s="81">
        <f>572629+35710+2000</f>
        <v>610339</v>
      </c>
    </row>
    <row r="37" spans="2:4" ht="15.75" customHeight="1">
      <c r="B37" s="43">
        <v>4242</v>
      </c>
      <c r="C37" s="44" t="s">
        <v>31</v>
      </c>
      <c r="D37" s="89">
        <f>135000+7470+99000+26000+15000</f>
        <v>282470</v>
      </c>
    </row>
    <row r="38" spans="2:4" ht="15.75" customHeight="1">
      <c r="B38" s="43">
        <v>4243</v>
      </c>
      <c r="C38" s="44" t="s">
        <v>79</v>
      </c>
      <c r="D38" s="81">
        <v>1000</v>
      </c>
    </row>
    <row r="39" spans="2:4" s="38" customFormat="1" ht="21.75" customHeight="1">
      <c r="B39" s="39">
        <v>425</v>
      </c>
      <c r="C39" s="40" t="s">
        <v>11</v>
      </c>
      <c r="D39" s="47">
        <f>SUM(D40:D47)</f>
        <v>2466523</v>
      </c>
    </row>
    <row r="40" spans="2:4" ht="15.75" customHeight="1">
      <c r="B40" s="43">
        <v>4251</v>
      </c>
      <c r="C40" s="44" t="s">
        <v>12</v>
      </c>
      <c r="D40" s="81">
        <v>134800</v>
      </c>
    </row>
    <row r="41" spans="2:4" ht="15.75" customHeight="1">
      <c r="B41" s="43">
        <v>4252</v>
      </c>
      <c r="C41" s="44" t="s">
        <v>13</v>
      </c>
      <c r="D41" s="81">
        <v>84095</v>
      </c>
    </row>
    <row r="42" spans="2:4" ht="15.75" customHeight="1">
      <c r="B42" s="43">
        <v>4253</v>
      </c>
      <c r="C42" s="44" t="s">
        <v>18</v>
      </c>
      <c r="D42" s="81">
        <f>144596+112500+15000</f>
        <v>272096</v>
      </c>
    </row>
    <row r="43" spans="2:4" ht="15.75" customHeight="1">
      <c r="B43" s="43">
        <v>4254</v>
      </c>
      <c r="C43" s="44" t="s">
        <v>14</v>
      </c>
      <c r="D43" s="81">
        <v>18250</v>
      </c>
    </row>
    <row r="44" spans="2:4" ht="15.75" customHeight="1">
      <c r="B44" s="43">
        <v>4255</v>
      </c>
      <c r="C44" s="44" t="s">
        <v>15</v>
      </c>
      <c r="D44" s="81">
        <v>435215</v>
      </c>
    </row>
    <row r="45" spans="2:4" ht="15.75" customHeight="1">
      <c r="B45" s="43">
        <v>4257</v>
      </c>
      <c r="C45" s="44" t="s">
        <v>16</v>
      </c>
      <c r="D45" s="81">
        <f>215000+30000+117500+5000</f>
        <v>367500</v>
      </c>
    </row>
    <row r="46" spans="2:4" ht="15.75" customHeight="1">
      <c r="B46" s="45">
        <v>4258</v>
      </c>
      <c r="C46" s="46" t="s">
        <v>34</v>
      </c>
      <c r="D46" s="82">
        <f>792327+30000+124250</f>
        <v>946577</v>
      </c>
    </row>
    <row r="47" spans="2:4" ht="15.75" customHeight="1">
      <c r="B47" s="43">
        <v>4259</v>
      </c>
      <c r="C47" s="44" t="s">
        <v>17</v>
      </c>
      <c r="D47" s="81">
        <v>207990</v>
      </c>
    </row>
    <row r="48" spans="2:4" s="38" customFormat="1" ht="21.75" customHeight="1">
      <c r="B48" s="39">
        <v>426</v>
      </c>
      <c r="C48" s="40" t="s">
        <v>8</v>
      </c>
      <c r="D48" s="47">
        <f>SUM(D49:D51)</f>
        <v>249259</v>
      </c>
    </row>
    <row r="49" spans="2:4" ht="15.75" customHeight="1">
      <c r="B49" s="45">
        <v>4261</v>
      </c>
      <c r="C49" s="46" t="s">
        <v>9</v>
      </c>
      <c r="D49" s="82">
        <f>121247+52630+326+756</f>
        <v>174959</v>
      </c>
    </row>
    <row r="50" spans="2:4" ht="15.75" customHeight="1">
      <c r="B50" s="45">
        <v>4263</v>
      </c>
      <c r="C50" s="46" t="s">
        <v>10</v>
      </c>
      <c r="D50" s="82">
        <v>52000</v>
      </c>
    </row>
    <row r="51" spans="2:4" ht="15.75" customHeight="1">
      <c r="B51" s="43">
        <v>4264</v>
      </c>
      <c r="C51" s="44" t="s">
        <v>65</v>
      </c>
      <c r="D51" s="81">
        <v>22300</v>
      </c>
    </row>
    <row r="52" spans="2:4" s="38" customFormat="1" ht="21.75" customHeight="1">
      <c r="B52" s="48">
        <v>429</v>
      </c>
      <c r="C52" s="49" t="s">
        <v>80</v>
      </c>
      <c r="D52" s="76">
        <f>SUM(D53:D55)</f>
        <v>163650</v>
      </c>
    </row>
    <row r="53" spans="2:4" ht="15.75" customHeight="1">
      <c r="B53" s="45">
        <v>4292</v>
      </c>
      <c r="C53" s="46" t="s">
        <v>36</v>
      </c>
      <c r="D53" s="21">
        <f>90000+32250</f>
        <v>122250</v>
      </c>
    </row>
    <row r="54" spans="2:4" ht="15.75" customHeight="1">
      <c r="B54" s="45">
        <v>4293</v>
      </c>
      <c r="C54" s="46" t="s">
        <v>37</v>
      </c>
      <c r="D54" s="82">
        <v>35400</v>
      </c>
    </row>
    <row r="55" spans="2:4" ht="15.75" customHeight="1">
      <c r="B55" s="43">
        <v>4295</v>
      </c>
      <c r="C55" s="44" t="s">
        <v>80</v>
      </c>
      <c r="D55" s="81">
        <v>6000</v>
      </c>
    </row>
    <row r="56" spans="2:4" ht="19.5" customHeight="1">
      <c r="B56" s="36">
        <v>43</v>
      </c>
      <c r="C56" s="37" t="s">
        <v>29</v>
      </c>
      <c r="D56" s="119">
        <f>D57</f>
        <v>291601</v>
      </c>
    </row>
    <row r="57" spans="2:4" ht="25.5" customHeight="1">
      <c r="B57" s="39">
        <v>431</v>
      </c>
      <c r="C57" s="40" t="s">
        <v>35</v>
      </c>
      <c r="D57" s="47">
        <f>SUM(D58)</f>
        <v>291601</v>
      </c>
    </row>
    <row r="58" spans="2:4" ht="15.75" customHeight="1">
      <c r="B58" s="45">
        <v>4311</v>
      </c>
      <c r="C58" s="52" t="s">
        <v>35</v>
      </c>
      <c r="D58" s="21">
        <f>262779+3381+14867+10574</f>
        <v>291601</v>
      </c>
    </row>
    <row r="59" spans="2:4" ht="19.5" customHeight="1">
      <c r="B59" s="50">
        <v>44</v>
      </c>
      <c r="C59" s="51" t="s">
        <v>38</v>
      </c>
      <c r="D59" s="139">
        <f>D60</f>
        <v>28100</v>
      </c>
    </row>
    <row r="60" spans="2:4" ht="25.5" customHeight="1">
      <c r="B60" s="39">
        <v>443</v>
      </c>
      <c r="C60" s="40" t="s">
        <v>83</v>
      </c>
      <c r="D60" s="47">
        <f>SUM(D61:D63)</f>
        <v>28100</v>
      </c>
    </row>
    <row r="61" spans="2:4" ht="15.75" customHeight="1">
      <c r="B61" s="45">
        <v>4431</v>
      </c>
      <c r="C61" s="52" t="s">
        <v>66</v>
      </c>
      <c r="D61" s="21">
        <v>25000</v>
      </c>
    </row>
    <row r="62" spans="2:4" ht="15.75" customHeight="1">
      <c r="B62" s="45">
        <v>4432</v>
      </c>
      <c r="C62" s="52" t="s">
        <v>39</v>
      </c>
      <c r="D62" s="21">
        <v>3000</v>
      </c>
    </row>
    <row r="63" spans="2:4" ht="15.75" customHeight="1">
      <c r="B63" s="45">
        <v>4433</v>
      </c>
      <c r="C63" s="52" t="s">
        <v>60</v>
      </c>
      <c r="D63" s="21">
        <v>100</v>
      </c>
    </row>
    <row r="64" spans="2:4" ht="19.5" customHeight="1">
      <c r="B64" s="36">
        <v>45</v>
      </c>
      <c r="C64" s="37" t="s">
        <v>91</v>
      </c>
      <c r="D64" s="119">
        <f>D65</f>
        <v>254105244</v>
      </c>
    </row>
    <row r="65" spans="2:4" ht="25.5" customHeight="1">
      <c r="B65" s="39">
        <v>451</v>
      </c>
      <c r="C65" s="40" t="s">
        <v>92</v>
      </c>
      <c r="D65" s="47">
        <f>SUM(D66:D67)</f>
        <v>254105244</v>
      </c>
    </row>
    <row r="66" spans="2:4" ht="15.75" customHeight="1">
      <c r="B66" s="45">
        <v>4511</v>
      </c>
      <c r="C66" s="52" t="s">
        <v>92</v>
      </c>
      <c r="D66" s="21">
        <f>126711111+71697600+11467899+1200243</f>
        <v>211076853</v>
      </c>
    </row>
    <row r="67" spans="2:4" ht="15.75" customHeight="1">
      <c r="B67" s="45">
        <v>4513</v>
      </c>
      <c r="C67" s="52" t="s">
        <v>93</v>
      </c>
      <c r="D67" s="21">
        <f>13001091+20988300+8289000+750000</f>
        <v>43028391</v>
      </c>
    </row>
    <row r="68" spans="2:4" ht="19.5" customHeight="1">
      <c r="B68" s="50">
        <v>46</v>
      </c>
      <c r="C68" s="53" t="s">
        <v>40</v>
      </c>
      <c r="D68" s="119">
        <f>D69</f>
        <v>9128</v>
      </c>
    </row>
    <row r="69" spans="2:4" ht="25.5" customHeight="1">
      <c r="B69" s="39">
        <v>462</v>
      </c>
      <c r="C69" s="40" t="s">
        <v>84</v>
      </c>
      <c r="D69" s="47">
        <f>SUM(D70:D72)</f>
        <v>9128</v>
      </c>
    </row>
    <row r="70" spans="2:4" ht="30" customHeight="1">
      <c r="B70" s="45">
        <v>4621</v>
      </c>
      <c r="C70" s="52" t="s">
        <v>61</v>
      </c>
      <c r="D70" s="21">
        <f>7000+1528</f>
        <v>8528</v>
      </c>
    </row>
    <row r="71" spans="2:4" ht="15.75" customHeight="1">
      <c r="B71" s="43">
        <v>4622</v>
      </c>
      <c r="C71" s="54" t="s">
        <v>81</v>
      </c>
      <c r="D71" s="89">
        <v>50</v>
      </c>
    </row>
    <row r="72" spans="2:4" ht="15.75" customHeight="1" thickBot="1">
      <c r="B72" s="43">
        <v>4624</v>
      </c>
      <c r="C72" s="54" t="s">
        <v>84</v>
      </c>
      <c r="D72" s="89">
        <v>550</v>
      </c>
    </row>
    <row r="73" spans="2:4" ht="30" customHeight="1" thickBot="1">
      <c r="B73" s="249" t="s">
        <v>28</v>
      </c>
      <c r="C73" s="250"/>
      <c r="D73" s="94">
        <f>D18+D26+D56+D59+D64+D68</f>
        <v>265765517</v>
      </c>
    </row>
    <row r="74" spans="2:4" ht="14.25" customHeight="1">
      <c r="B74" s="135"/>
      <c r="C74" s="136"/>
      <c r="D74" s="64"/>
    </row>
    <row r="75" ht="15.75">
      <c r="D75" s="65"/>
    </row>
    <row r="76" spans="2:4" ht="18">
      <c r="B76" s="238" t="s">
        <v>145</v>
      </c>
      <c r="C76" s="238"/>
      <c r="D76" s="64"/>
    </row>
    <row r="77" spans="2:4" ht="30">
      <c r="B77" s="10" t="s">
        <v>146</v>
      </c>
      <c r="C77" s="70"/>
      <c r="D77" s="69" t="s">
        <v>67</v>
      </c>
    </row>
    <row r="78" spans="2:3" ht="15.75">
      <c r="B78" s="57" t="s">
        <v>144</v>
      </c>
      <c r="C78" s="2"/>
    </row>
    <row r="79" spans="4:6" s="17" customFormat="1" ht="15">
      <c r="D79" s="138"/>
      <c r="E79" s="251"/>
      <c r="F79" s="251"/>
    </row>
  </sheetData>
  <sheetProtection password="EF04" sheet="1"/>
  <mergeCells count="16">
    <mergeCell ref="B4:C4"/>
    <mergeCell ref="B2:D2"/>
    <mergeCell ref="B8:C8"/>
    <mergeCell ref="B9:C9"/>
    <mergeCell ref="B10:C10"/>
    <mergeCell ref="B11:C11"/>
    <mergeCell ref="B13:C13"/>
    <mergeCell ref="E79:F79"/>
    <mergeCell ref="B5:C5"/>
    <mergeCell ref="B15:C15"/>
    <mergeCell ref="B73:C73"/>
    <mergeCell ref="B12:C12"/>
    <mergeCell ref="D16:D17"/>
    <mergeCell ref="B16:B17"/>
    <mergeCell ref="C16:C17"/>
    <mergeCell ref="B76:C76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7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2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1.28125" style="0" customWidth="1"/>
    <col min="3" max="3" width="48.57421875" style="0" customWidth="1"/>
    <col min="4" max="4" width="32.57421875" style="0" customWidth="1"/>
    <col min="5" max="5" width="19.140625" style="0" customWidth="1"/>
  </cols>
  <sheetData>
    <row r="1" spans="1:5" ht="36" customHeight="1">
      <c r="A1" s="55"/>
      <c r="B1" s="55"/>
      <c r="C1" s="55"/>
      <c r="D1" s="55"/>
      <c r="E1" s="55"/>
    </row>
    <row r="2" spans="1:5" s="19" customFormat="1" ht="54.75" customHeight="1">
      <c r="A2" s="56"/>
      <c r="B2" s="273" t="s">
        <v>115</v>
      </c>
      <c r="C2" s="273"/>
      <c r="D2" s="273"/>
      <c r="E2" s="73"/>
    </row>
    <row r="3" spans="1:5" s="19" customFormat="1" ht="29.25" customHeight="1">
      <c r="A3" s="56"/>
      <c r="B3" s="73"/>
      <c r="C3" s="73"/>
      <c r="D3" s="73"/>
      <c r="E3" s="73"/>
    </row>
    <row r="4" spans="1:5" s="10" customFormat="1" ht="16.5" thickBot="1">
      <c r="A4" s="57"/>
      <c r="B4" s="58"/>
      <c r="C4" s="57"/>
      <c r="D4" s="63" t="s">
        <v>44</v>
      </c>
      <c r="E4" s="57"/>
    </row>
    <row r="5" spans="1:6" s="2" customFormat="1" ht="19.5" customHeight="1">
      <c r="A5" s="16"/>
      <c r="B5" s="256" t="s">
        <v>56</v>
      </c>
      <c r="C5" s="258" t="s">
        <v>0</v>
      </c>
      <c r="D5" s="223" t="s">
        <v>104</v>
      </c>
      <c r="E5" s="75"/>
      <c r="F5" s="13"/>
    </row>
    <row r="6" spans="1:6" s="2" customFormat="1" ht="19.5" customHeight="1" thickBot="1">
      <c r="A6" s="16"/>
      <c r="B6" s="271"/>
      <c r="C6" s="272"/>
      <c r="D6" s="224"/>
      <c r="E6" s="75"/>
      <c r="F6" s="13"/>
    </row>
    <row r="7" spans="1:6" s="2" customFormat="1" ht="24.75" customHeight="1">
      <c r="A7" s="16"/>
      <c r="B7" s="59" t="s">
        <v>47</v>
      </c>
      <c r="C7" s="49" t="s">
        <v>45</v>
      </c>
      <c r="D7" s="76">
        <f>SUM(D8)</f>
        <v>15000</v>
      </c>
      <c r="E7" s="75"/>
      <c r="F7" s="13"/>
    </row>
    <row r="8" spans="1:6" s="2" customFormat="1" ht="19.5" customHeight="1">
      <c r="A8" s="16"/>
      <c r="B8" s="60" t="s">
        <v>48</v>
      </c>
      <c r="C8" s="40" t="s">
        <v>46</v>
      </c>
      <c r="D8" s="47">
        <f>SUM(D9:D9)</f>
        <v>15000</v>
      </c>
      <c r="E8" s="75"/>
      <c r="F8" s="13"/>
    </row>
    <row r="9" spans="1:6" s="2" customFormat="1" ht="30" customHeight="1">
      <c r="A9" s="16"/>
      <c r="B9" s="61" t="s">
        <v>59</v>
      </c>
      <c r="C9" s="44" t="s">
        <v>89</v>
      </c>
      <c r="D9" s="89">
        <v>15000</v>
      </c>
      <c r="E9" s="75"/>
      <c r="F9" s="13"/>
    </row>
    <row r="10" spans="1:6" s="2" customFormat="1" ht="24.75" customHeight="1">
      <c r="A10" s="16"/>
      <c r="B10" s="60" t="s">
        <v>49</v>
      </c>
      <c r="C10" s="40" t="s">
        <v>50</v>
      </c>
      <c r="D10" s="47">
        <f>SUM(D11+D13)</f>
        <v>156580</v>
      </c>
      <c r="E10" s="75"/>
      <c r="F10" s="13"/>
    </row>
    <row r="11" spans="1:6" s="2" customFormat="1" ht="19.5" customHeight="1">
      <c r="A11" s="16"/>
      <c r="B11" s="60" t="s">
        <v>51</v>
      </c>
      <c r="C11" s="40" t="s">
        <v>52</v>
      </c>
      <c r="D11" s="47">
        <f>SUM(D12:D12)</f>
        <v>153580</v>
      </c>
      <c r="E11" s="75"/>
      <c r="F11" s="13"/>
    </row>
    <row r="12" spans="1:6" s="2" customFormat="1" ht="19.5" customHeight="1">
      <c r="A12" s="16"/>
      <c r="B12" s="62" t="s">
        <v>41</v>
      </c>
      <c r="C12" s="52" t="s">
        <v>55</v>
      </c>
      <c r="D12" s="21">
        <f>82500+23790+47290</f>
        <v>153580</v>
      </c>
      <c r="E12" s="75"/>
      <c r="F12" s="13"/>
    </row>
    <row r="13" spans="1:6" s="2" customFormat="1" ht="19.5" customHeight="1">
      <c r="A13" s="16"/>
      <c r="B13" s="60" t="s">
        <v>53</v>
      </c>
      <c r="C13" s="40" t="s">
        <v>54</v>
      </c>
      <c r="D13" s="77">
        <f>SUM(D14:D14)</f>
        <v>3000</v>
      </c>
      <c r="E13" s="75"/>
      <c r="F13" s="13"/>
    </row>
    <row r="14" spans="1:6" s="2" customFormat="1" ht="19.5" customHeight="1" thickBot="1">
      <c r="A14" s="16"/>
      <c r="B14" s="62" t="s">
        <v>43</v>
      </c>
      <c r="C14" s="52" t="s">
        <v>42</v>
      </c>
      <c r="D14" s="21">
        <v>3000</v>
      </c>
      <c r="E14" s="75"/>
      <c r="F14" s="13"/>
    </row>
    <row r="15" spans="1:6" s="2" customFormat="1" ht="30" customHeight="1" thickBot="1">
      <c r="A15" s="16"/>
      <c r="B15" s="249" t="s">
        <v>57</v>
      </c>
      <c r="C15" s="250"/>
      <c r="D15" s="94">
        <f>D7+D10</f>
        <v>171580</v>
      </c>
      <c r="E15" s="75"/>
      <c r="F15" s="13"/>
    </row>
    <row r="16" spans="2:6" s="10" customFormat="1" ht="15.75">
      <c r="B16" s="14"/>
      <c r="C16" s="14"/>
      <c r="D16" s="14"/>
      <c r="E16" s="15"/>
      <c r="F16" s="140"/>
    </row>
    <row r="17" spans="2:4" s="2" customFormat="1" ht="18">
      <c r="B17" s="238" t="s">
        <v>145</v>
      </c>
      <c r="C17" s="238"/>
      <c r="D17" s="64"/>
    </row>
    <row r="18" spans="2:4" s="2" customFormat="1" ht="48.75" customHeight="1">
      <c r="B18" s="10" t="s">
        <v>146</v>
      </c>
      <c r="C18" s="70"/>
      <c r="D18" s="69" t="s">
        <v>67</v>
      </c>
    </row>
    <row r="19" spans="2:4" s="2" customFormat="1" ht="15.75">
      <c r="B19" s="57" t="s">
        <v>144</v>
      </c>
      <c r="D19" s="4"/>
    </row>
    <row r="20" spans="2:4" ht="12.75">
      <c r="B20" s="18"/>
      <c r="C20" s="18"/>
      <c r="D20" s="74"/>
    </row>
  </sheetData>
  <sheetProtection password="EF04" sheet="1"/>
  <mergeCells count="6">
    <mergeCell ref="B15:C15"/>
    <mergeCell ref="B5:B6"/>
    <mergeCell ref="C5:C6"/>
    <mergeCell ref="D5:D6"/>
    <mergeCell ref="B2:D2"/>
    <mergeCell ref="B17:C17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ignoredErrors>
    <ignoredError sqref="B7:B12 B13:B14" numberStoredAsText="1"/>
    <ignoredError sqref="D12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1.28125" style="0" customWidth="1"/>
    <col min="3" max="3" width="48.57421875" style="0" customWidth="1"/>
    <col min="4" max="4" width="32.57421875" style="0" customWidth="1"/>
    <col min="5" max="5" width="19.140625" style="0" customWidth="1"/>
  </cols>
  <sheetData>
    <row r="1" spans="1:5" ht="36" customHeight="1">
      <c r="A1" s="55"/>
      <c r="B1" s="55"/>
      <c r="C1" s="55"/>
      <c r="D1" s="55"/>
      <c r="E1" s="55"/>
    </row>
    <row r="2" spans="1:5" s="19" customFormat="1" ht="54.75" customHeight="1">
      <c r="A2" s="56"/>
      <c r="B2" s="273" t="s">
        <v>116</v>
      </c>
      <c r="C2" s="273"/>
      <c r="D2" s="273"/>
      <c r="E2" s="73"/>
    </row>
    <row r="3" spans="1:5" s="19" customFormat="1" ht="135" customHeight="1">
      <c r="A3" s="56"/>
      <c r="B3" s="274" t="s">
        <v>117</v>
      </c>
      <c r="C3" s="274"/>
      <c r="D3" s="274"/>
      <c r="E3" s="73"/>
    </row>
    <row r="4" spans="1:5" s="19" customFormat="1" ht="40.5" customHeight="1">
      <c r="A4" s="56"/>
      <c r="B4" s="274" t="s">
        <v>118</v>
      </c>
      <c r="C4" s="274"/>
      <c r="D4" s="274"/>
      <c r="E4" s="73"/>
    </row>
    <row r="5" spans="2:6" s="10" customFormat="1" ht="24" customHeight="1">
      <c r="B5" s="275" t="s">
        <v>119</v>
      </c>
      <c r="C5" s="275"/>
      <c r="D5" s="275"/>
      <c r="E5" s="15"/>
      <c r="F5" s="140"/>
    </row>
    <row r="6" spans="2:6" s="10" customFormat="1" ht="18">
      <c r="B6" s="168"/>
      <c r="C6" s="168"/>
      <c r="D6" s="168"/>
      <c r="E6" s="15"/>
      <c r="F6" s="140"/>
    </row>
    <row r="7" spans="2:4" s="2" customFormat="1" ht="18">
      <c r="B7" s="238" t="s">
        <v>145</v>
      </c>
      <c r="C7" s="238"/>
      <c r="D7" s="64"/>
    </row>
    <row r="8" spans="2:4" s="2" customFormat="1" ht="48.75" customHeight="1">
      <c r="B8" s="10" t="s">
        <v>146</v>
      </c>
      <c r="C8" s="70"/>
      <c r="D8" s="69" t="s">
        <v>67</v>
      </c>
    </row>
    <row r="9" spans="2:4" s="2" customFormat="1" ht="15.75">
      <c r="B9" s="57" t="s">
        <v>144</v>
      </c>
      <c r="D9" s="4"/>
    </row>
    <row r="10" spans="2:4" ht="12.75">
      <c r="B10" s="18"/>
      <c r="C10" s="18"/>
      <c r="D10" s="74"/>
    </row>
  </sheetData>
  <sheetProtection password="EF04" sheet="1"/>
  <mergeCells count="5">
    <mergeCell ref="B2:D2"/>
    <mergeCell ref="B7:C7"/>
    <mergeCell ref="B3:D3"/>
    <mergeCell ref="B5:D5"/>
    <mergeCell ref="B4:D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8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83.25" customHeight="1">
      <c r="B2" s="262" t="s">
        <v>120</v>
      </c>
      <c r="C2" s="262"/>
      <c r="D2" s="262"/>
      <c r="E2" s="6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60" t="s">
        <v>68</v>
      </c>
      <c r="C4" s="261"/>
      <c r="D4" s="72" t="s">
        <v>21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52"/>
      <c r="C5" s="252"/>
      <c r="D5" s="26"/>
      <c r="E5" s="16"/>
    </row>
    <row r="6" spans="2:5" ht="41.25" customHeight="1" thickBot="1">
      <c r="B6" s="27"/>
      <c r="C6" s="27"/>
      <c r="D6" s="71" t="s">
        <v>44</v>
      </c>
      <c r="E6" s="16"/>
    </row>
    <row r="7" spans="2:4" s="16" customFormat="1" ht="30" customHeight="1" thickBot="1">
      <c r="B7" s="29" t="s">
        <v>25</v>
      </c>
      <c r="C7" s="30"/>
      <c r="D7" s="88" t="s">
        <v>104</v>
      </c>
    </row>
    <row r="8" spans="2:5" s="16" customFormat="1" ht="15.75" customHeight="1">
      <c r="B8" s="265" t="s">
        <v>87</v>
      </c>
      <c r="C8" s="266"/>
      <c r="D8" s="20">
        <f>D66-D9</f>
        <v>9486225</v>
      </c>
      <c r="E8" s="26"/>
    </row>
    <row r="9" spans="2:5" s="16" customFormat="1" ht="15.75" customHeight="1" thickBot="1">
      <c r="B9" s="267" t="s">
        <v>19</v>
      </c>
      <c r="C9" s="268"/>
      <c r="D9" s="21">
        <v>13000</v>
      </c>
      <c r="E9" s="26"/>
    </row>
    <row r="10" spans="2:4" s="16" customFormat="1" ht="19.5" customHeight="1" thickBot="1">
      <c r="B10" s="249" t="s">
        <v>27</v>
      </c>
      <c r="C10" s="250"/>
      <c r="D10" s="93">
        <f>SUM(D8:D9)</f>
        <v>9499225</v>
      </c>
    </row>
    <row r="11" spans="2:5" ht="19.5" customHeight="1">
      <c r="B11" s="33"/>
      <c r="C11" s="33"/>
      <c r="D11" s="33"/>
      <c r="E11" s="34"/>
    </row>
    <row r="12" spans="2:9" ht="24.75" customHeight="1" thickBot="1">
      <c r="B12" s="244" t="s">
        <v>58</v>
      </c>
      <c r="C12" s="244"/>
      <c r="D12" s="71" t="s">
        <v>44</v>
      </c>
      <c r="E12" s="28"/>
      <c r="I12" s="7"/>
    </row>
    <row r="13" spans="2:5" s="3" customFormat="1" ht="19.5" customHeight="1">
      <c r="B13" s="256" t="s">
        <v>20</v>
      </c>
      <c r="C13" s="258" t="s">
        <v>0</v>
      </c>
      <c r="D13" s="223" t="s">
        <v>104</v>
      </c>
      <c r="E13" s="35"/>
    </row>
    <row r="14" spans="2:5" s="3" customFormat="1" ht="19.5" customHeight="1">
      <c r="B14" s="257"/>
      <c r="C14" s="259"/>
      <c r="D14" s="255"/>
      <c r="E14" s="35"/>
    </row>
    <row r="15" spans="2:5" s="5" customFormat="1" ht="20.25" customHeight="1">
      <c r="B15" s="36">
        <v>41</v>
      </c>
      <c r="C15" s="37" t="s">
        <v>63</v>
      </c>
      <c r="D15" s="119">
        <f>D16+D18+D20</f>
        <v>5334470</v>
      </c>
      <c r="E15" s="38"/>
    </row>
    <row r="16" spans="2:5" s="5" customFormat="1" ht="18.75" customHeight="1">
      <c r="B16" s="39">
        <v>411</v>
      </c>
      <c r="C16" s="40" t="s">
        <v>1</v>
      </c>
      <c r="D16" s="47">
        <f>SUM(D17:D17)</f>
        <v>4411426</v>
      </c>
      <c r="E16" s="38"/>
    </row>
    <row r="17" spans="2:5" ht="15.75" customHeight="1">
      <c r="B17" s="41">
        <v>4111</v>
      </c>
      <c r="C17" s="42" t="s">
        <v>2</v>
      </c>
      <c r="D17" s="116">
        <v>4411426</v>
      </c>
      <c r="E17" s="16"/>
    </row>
    <row r="18" spans="2:5" s="5" customFormat="1" ht="18.75" customHeight="1">
      <c r="B18" s="39">
        <v>412</v>
      </c>
      <c r="C18" s="40" t="s">
        <v>64</v>
      </c>
      <c r="D18" s="47">
        <f>SUM(D19)</f>
        <v>233521</v>
      </c>
      <c r="E18" s="38"/>
    </row>
    <row r="19" spans="2:5" ht="15.75" customHeight="1">
      <c r="B19" s="41">
        <v>4121</v>
      </c>
      <c r="C19" s="42" t="s">
        <v>64</v>
      </c>
      <c r="D19" s="80">
        <v>233521</v>
      </c>
      <c r="E19" s="16"/>
    </row>
    <row r="20" spans="2:5" s="5" customFormat="1" ht="18.75" customHeight="1">
      <c r="B20" s="39">
        <v>413</v>
      </c>
      <c r="C20" s="40" t="s">
        <v>3</v>
      </c>
      <c r="D20" s="79">
        <f>SUM(D21:D22)</f>
        <v>689523</v>
      </c>
      <c r="E20" s="38"/>
    </row>
    <row r="21" spans="2:5" ht="15.75" customHeight="1">
      <c r="B21" s="41">
        <v>4131</v>
      </c>
      <c r="C21" s="42" t="s">
        <v>4</v>
      </c>
      <c r="D21" s="80">
        <v>679773</v>
      </c>
      <c r="E21" s="16"/>
    </row>
    <row r="22" spans="2:5" ht="15.75" customHeight="1">
      <c r="B22" s="41">
        <v>4134</v>
      </c>
      <c r="C22" s="42" t="s">
        <v>86</v>
      </c>
      <c r="D22" s="80">
        <v>9750</v>
      </c>
      <c r="E22" s="16"/>
    </row>
    <row r="23" spans="2:5" s="5" customFormat="1" ht="20.25" customHeight="1">
      <c r="B23" s="36">
        <v>42</v>
      </c>
      <c r="C23" s="37" t="s">
        <v>5</v>
      </c>
      <c r="D23" s="78">
        <f>D24+D28+D32+D36+D45+D49</f>
        <v>3866276</v>
      </c>
      <c r="E23" s="38"/>
    </row>
    <row r="24" spans="2:5" s="5" customFormat="1" ht="18.75" customHeight="1">
      <c r="B24" s="39">
        <v>421</v>
      </c>
      <c r="C24" s="40" t="s">
        <v>30</v>
      </c>
      <c r="D24" s="79">
        <f>SUM(D25:D27)</f>
        <v>555577</v>
      </c>
      <c r="E24" s="38"/>
    </row>
    <row r="25" spans="2:5" ht="15.75" customHeight="1">
      <c r="B25" s="43">
        <v>4211</v>
      </c>
      <c r="C25" s="44" t="s">
        <v>6</v>
      </c>
      <c r="D25" s="81">
        <v>233000</v>
      </c>
      <c r="E25" s="16"/>
    </row>
    <row r="26" spans="2:5" ht="15.75" customHeight="1">
      <c r="B26" s="43">
        <v>4212</v>
      </c>
      <c r="C26" s="44" t="s">
        <v>7</v>
      </c>
      <c r="D26" s="81">
        <v>146352</v>
      </c>
      <c r="E26" s="16"/>
    </row>
    <row r="27" spans="2:5" ht="15.75" customHeight="1">
      <c r="B27" s="43">
        <v>4213</v>
      </c>
      <c r="C27" s="44" t="s">
        <v>62</v>
      </c>
      <c r="D27" s="81">
        <v>176225</v>
      </c>
      <c r="E27" s="16"/>
    </row>
    <row r="28" spans="2:5" ht="30" customHeight="1">
      <c r="B28" s="39">
        <v>422</v>
      </c>
      <c r="C28" s="40" t="s">
        <v>78</v>
      </c>
      <c r="D28" s="79">
        <f>SUM(D29:D31)</f>
        <v>242850</v>
      </c>
      <c r="E28" s="16"/>
    </row>
    <row r="29" spans="2:5" ht="15.75" customHeight="1">
      <c r="B29" s="43">
        <v>4221</v>
      </c>
      <c r="C29" s="44" t="s">
        <v>33</v>
      </c>
      <c r="D29" s="81">
        <v>135000</v>
      </c>
      <c r="E29" s="16"/>
    </row>
    <row r="30" spans="2:5" ht="15.75" customHeight="1">
      <c r="B30" s="43">
        <v>4222</v>
      </c>
      <c r="C30" s="44" t="s">
        <v>31</v>
      </c>
      <c r="D30" s="81">
        <v>93000</v>
      </c>
      <c r="E30" s="16"/>
    </row>
    <row r="31" spans="2:5" ht="15.75" customHeight="1">
      <c r="B31" s="43">
        <v>4223</v>
      </c>
      <c r="C31" s="44" t="s">
        <v>79</v>
      </c>
      <c r="D31" s="81">
        <v>14850</v>
      </c>
      <c r="E31" s="16"/>
    </row>
    <row r="32" spans="2:5" ht="18.75" customHeight="1">
      <c r="B32" s="39">
        <v>424</v>
      </c>
      <c r="C32" s="40" t="s">
        <v>32</v>
      </c>
      <c r="D32" s="79">
        <f>SUM(D33:D35)</f>
        <v>708629</v>
      </c>
      <c r="E32" s="16"/>
    </row>
    <row r="33" spans="2:5" ht="15.75" customHeight="1">
      <c r="B33" s="43">
        <v>4241</v>
      </c>
      <c r="C33" s="44" t="s">
        <v>33</v>
      </c>
      <c r="D33" s="89">
        <v>572629</v>
      </c>
      <c r="E33" s="16"/>
    </row>
    <row r="34" spans="2:5" ht="15.75" customHeight="1">
      <c r="B34" s="43">
        <v>4242</v>
      </c>
      <c r="C34" s="44" t="s">
        <v>31</v>
      </c>
      <c r="D34" s="81">
        <v>135000</v>
      </c>
      <c r="E34" s="16"/>
    </row>
    <row r="35" spans="2:5" s="5" customFormat="1" ht="15.75" customHeight="1">
      <c r="B35" s="43">
        <v>4243</v>
      </c>
      <c r="C35" s="44" t="s">
        <v>79</v>
      </c>
      <c r="D35" s="81">
        <v>1000</v>
      </c>
      <c r="E35" s="38"/>
    </row>
    <row r="36" spans="2:5" ht="18.75" customHeight="1">
      <c r="B36" s="39">
        <v>425</v>
      </c>
      <c r="C36" s="40" t="s">
        <v>11</v>
      </c>
      <c r="D36" s="79">
        <f>SUM(D37:D44)</f>
        <v>2032273</v>
      </c>
      <c r="E36" s="16"/>
    </row>
    <row r="37" spans="2:5" ht="15.75" customHeight="1">
      <c r="B37" s="43">
        <v>4251</v>
      </c>
      <c r="C37" s="44" t="s">
        <v>12</v>
      </c>
      <c r="D37" s="81">
        <v>134800</v>
      </c>
      <c r="E37" s="16"/>
    </row>
    <row r="38" spans="2:5" ht="15.75" customHeight="1">
      <c r="B38" s="43">
        <v>4252</v>
      </c>
      <c r="C38" s="44" t="s">
        <v>13</v>
      </c>
      <c r="D38" s="81">
        <v>84095</v>
      </c>
      <c r="E38" s="16"/>
    </row>
    <row r="39" spans="2:5" ht="15.75" customHeight="1">
      <c r="B39" s="43">
        <v>4253</v>
      </c>
      <c r="C39" s="44" t="s">
        <v>18</v>
      </c>
      <c r="D39" s="81">
        <v>144596</v>
      </c>
      <c r="E39" s="16"/>
    </row>
    <row r="40" spans="2:5" ht="15.75" customHeight="1">
      <c r="B40" s="43">
        <v>4254</v>
      </c>
      <c r="C40" s="44" t="s">
        <v>14</v>
      </c>
      <c r="D40" s="81">
        <v>18250</v>
      </c>
      <c r="E40" s="16"/>
    </row>
    <row r="41" spans="2:5" ht="15.75" customHeight="1">
      <c r="B41" s="43">
        <v>4255</v>
      </c>
      <c r="C41" s="44" t="s">
        <v>15</v>
      </c>
      <c r="D41" s="89">
        <f>121700+5000+308515</f>
        <v>435215</v>
      </c>
      <c r="E41" s="16"/>
    </row>
    <row r="42" spans="2:5" ht="15.75" customHeight="1">
      <c r="B42" s="43">
        <v>4257</v>
      </c>
      <c r="C42" s="44" t="s">
        <v>16</v>
      </c>
      <c r="D42" s="81">
        <v>215000</v>
      </c>
      <c r="E42" s="16"/>
    </row>
    <row r="43" spans="2:5" ht="15.75" customHeight="1">
      <c r="B43" s="45">
        <v>4258</v>
      </c>
      <c r="C43" s="46" t="s">
        <v>34</v>
      </c>
      <c r="D43" s="82">
        <v>792327</v>
      </c>
      <c r="E43" s="16"/>
    </row>
    <row r="44" spans="2:5" s="5" customFormat="1" ht="19.5" customHeight="1">
      <c r="B44" s="43">
        <v>4259</v>
      </c>
      <c r="C44" s="44" t="s">
        <v>17</v>
      </c>
      <c r="D44" s="81">
        <v>207990</v>
      </c>
      <c r="E44" s="38"/>
    </row>
    <row r="45" spans="2:5" ht="18.75" customHeight="1">
      <c r="B45" s="39">
        <v>426</v>
      </c>
      <c r="C45" s="40" t="s">
        <v>8</v>
      </c>
      <c r="D45" s="79">
        <f>SUM(D46:D48)</f>
        <v>195547</v>
      </c>
      <c r="E45" s="16"/>
    </row>
    <row r="46" spans="2:5" ht="15.75" customHeight="1">
      <c r="B46" s="45">
        <v>4261</v>
      </c>
      <c r="C46" s="46" t="s">
        <v>9</v>
      </c>
      <c r="D46" s="82">
        <v>121247</v>
      </c>
      <c r="E46" s="16"/>
    </row>
    <row r="47" spans="2:5" ht="15.75" customHeight="1">
      <c r="B47" s="45">
        <v>4263</v>
      </c>
      <c r="C47" s="46" t="s">
        <v>10</v>
      </c>
      <c r="D47" s="82">
        <v>52000</v>
      </c>
      <c r="E47" s="16"/>
    </row>
    <row r="48" spans="2:5" s="5" customFormat="1" ht="19.5" customHeight="1">
      <c r="B48" s="43">
        <v>4264</v>
      </c>
      <c r="C48" s="44" t="s">
        <v>65</v>
      </c>
      <c r="D48" s="81">
        <v>22300</v>
      </c>
      <c r="E48" s="38"/>
    </row>
    <row r="49" spans="2:5" ht="18.75" customHeight="1">
      <c r="B49" s="48">
        <v>429</v>
      </c>
      <c r="C49" s="49" t="s">
        <v>80</v>
      </c>
      <c r="D49" s="83">
        <f>SUM(D50:D52)</f>
        <v>131400</v>
      </c>
      <c r="E49" s="16"/>
    </row>
    <row r="50" spans="2:5" ht="15.75" customHeight="1">
      <c r="B50" s="45">
        <v>4292</v>
      </c>
      <c r="C50" s="46" t="s">
        <v>36</v>
      </c>
      <c r="D50" s="82">
        <v>90000</v>
      </c>
      <c r="E50" s="16"/>
    </row>
    <row r="51" spans="2:5" ht="15.75" customHeight="1">
      <c r="B51" s="45">
        <v>4293</v>
      </c>
      <c r="C51" s="46" t="s">
        <v>37</v>
      </c>
      <c r="D51" s="82">
        <v>35400</v>
      </c>
      <c r="E51" s="16"/>
    </row>
    <row r="52" spans="2:5" ht="15.75" customHeight="1">
      <c r="B52" s="43">
        <v>4295</v>
      </c>
      <c r="C52" s="44" t="s">
        <v>80</v>
      </c>
      <c r="D52" s="81">
        <v>6000</v>
      </c>
      <c r="E52" s="16"/>
    </row>
    <row r="53" spans="2:5" ht="19.5" customHeight="1">
      <c r="B53" s="36">
        <v>43</v>
      </c>
      <c r="C53" s="37" t="s">
        <v>29</v>
      </c>
      <c r="D53" s="78">
        <f>D54</f>
        <v>262779</v>
      </c>
      <c r="E53" s="16"/>
    </row>
    <row r="54" spans="2:5" ht="18.75" customHeight="1">
      <c r="B54" s="39">
        <v>431</v>
      </c>
      <c r="C54" s="40" t="s">
        <v>35</v>
      </c>
      <c r="D54" s="79">
        <f>SUM(D55)</f>
        <v>262779</v>
      </c>
      <c r="E54" s="16"/>
    </row>
    <row r="55" spans="2:5" ht="15.75" customHeight="1">
      <c r="B55" s="45">
        <v>4311</v>
      </c>
      <c r="C55" s="52" t="s">
        <v>35</v>
      </c>
      <c r="D55" s="21">
        <v>262779</v>
      </c>
      <c r="E55" s="16"/>
    </row>
    <row r="56" spans="2:5" ht="19.5" customHeight="1">
      <c r="B56" s="50">
        <v>44</v>
      </c>
      <c r="C56" s="51" t="s">
        <v>38</v>
      </c>
      <c r="D56" s="84">
        <f>D57</f>
        <v>28100</v>
      </c>
      <c r="E56" s="16"/>
    </row>
    <row r="57" spans="2:5" ht="15.75" customHeight="1">
      <c r="B57" s="39">
        <v>443</v>
      </c>
      <c r="C57" s="40" t="s">
        <v>83</v>
      </c>
      <c r="D57" s="79">
        <f>SUM(D58:D60)</f>
        <v>28100</v>
      </c>
      <c r="E57" s="16"/>
    </row>
    <row r="58" spans="2:5" ht="15.75" customHeight="1">
      <c r="B58" s="45">
        <v>4431</v>
      </c>
      <c r="C58" s="52" t="s">
        <v>66</v>
      </c>
      <c r="D58" s="82">
        <v>25000</v>
      </c>
      <c r="E58" s="16"/>
    </row>
    <row r="59" spans="2:5" ht="15.75" customHeight="1">
      <c r="B59" s="45">
        <v>4432</v>
      </c>
      <c r="C59" s="52" t="s">
        <v>39</v>
      </c>
      <c r="D59" s="82">
        <v>3000</v>
      </c>
      <c r="E59" s="16"/>
    </row>
    <row r="60" spans="2:5" ht="15.75" customHeight="1">
      <c r="B60" s="45">
        <v>4433</v>
      </c>
      <c r="C60" s="52" t="s">
        <v>60</v>
      </c>
      <c r="D60" s="82">
        <v>100</v>
      </c>
      <c r="E60" s="16"/>
    </row>
    <row r="61" spans="2:5" ht="19.5" customHeight="1">
      <c r="B61" s="50">
        <v>46</v>
      </c>
      <c r="C61" s="53" t="s">
        <v>40</v>
      </c>
      <c r="D61" s="78">
        <f>D62</f>
        <v>7600</v>
      </c>
      <c r="E61" s="16"/>
    </row>
    <row r="62" spans="2:4" ht="18.75" customHeight="1">
      <c r="B62" s="39">
        <v>462</v>
      </c>
      <c r="C62" s="40" t="s">
        <v>84</v>
      </c>
      <c r="D62" s="79">
        <f>SUM(D63:D65)</f>
        <v>7600</v>
      </c>
    </row>
    <row r="63" spans="2:4" ht="30">
      <c r="B63" s="45">
        <v>4621</v>
      </c>
      <c r="C63" s="52" t="s">
        <v>61</v>
      </c>
      <c r="D63" s="82">
        <v>7000</v>
      </c>
    </row>
    <row r="64" spans="2:4" ht="15.75">
      <c r="B64" s="43">
        <v>4622</v>
      </c>
      <c r="C64" s="54" t="s">
        <v>81</v>
      </c>
      <c r="D64" s="81">
        <v>50</v>
      </c>
    </row>
    <row r="65" spans="2:4" ht="16.5" thickBot="1">
      <c r="B65" s="43">
        <v>4624</v>
      </c>
      <c r="C65" s="54" t="s">
        <v>84</v>
      </c>
      <c r="D65" s="81">
        <v>550</v>
      </c>
    </row>
    <row r="66" spans="2:4" ht="19.5" customHeight="1" thickBot="1">
      <c r="B66" s="249" t="s">
        <v>28</v>
      </c>
      <c r="C66" s="250"/>
      <c r="D66" s="85">
        <f>D15+D23+D53+D56+D61</f>
        <v>9499225</v>
      </c>
    </row>
    <row r="67" spans="2:4" ht="19.5" customHeight="1">
      <c r="B67" s="11"/>
      <c r="C67" s="12"/>
      <c r="D67" s="64"/>
    </row>
    <row r="68" ht="24.75" customHeight="1">
      <c r="D68" s="65"/>
    </row>
    <row r="69" spans="2:4" ht="19.5" customHeight="1" thickBot="1">
      <c r="B69" s="244" t="s">
        <v>69</v>
      </c>
      <c r="C69" s="244"/>
      <c r="D69" s="71" t="s">
        <v>44</v>
      </c>
    </row>
    <row r="70" spans="2:4" s="16" customFormat="1" ht="15.75" customHeight="1">
      <c r="B70" s="256" t="s">
        <v>56</v>
      </c>
      <c r="C70" s="258" t="s">
        <v>0</v>
      </c>
      <c r="D70" s="223" t="s">
        <v>104</v>
      </c>
    </row>
    <row r="71" spans="2:4" s="16" customFormat="1" ht="24.75" customHeight="1" thickBot="1">
      <c r="B71" s="271"/>
      <c r="C71" s="272"/>
      <c r="D71" s="224"/>
    </row>
    <row r="72" spans="2:4" s="16" customFormat="1" ht="19.5" customHeight="1">
      <c r="B72" s="165" t="s">
        <v>47</v>
      </c>
      <c r="C72" s="166" t="s">
        <v>45</v>
      </c>
      <c r="D72" s="167">
        <f>SUM(D73)</f>
        <v>15000</v>
      </c>
    </row>
    <row r="73" spans="2:4" s="16" customFormat="1" ht="15.75" customHeight="1">
      <c r="B73" s="60" t="s">
        <v>48</v>
      </c>
      <c r="C73" s="40" t="s">
        <v>46</v>
      </c>
      <c r="D73" s="47">
        <f>SUM(D74:D74)</f>
        <v>15000</v>
      </c>
    </row>
    <row r="74" spans="2:4" s="16" customFormat="1" ht="19.5" customHeight="1">
      <c r="B74" s="61" t="s">
        <v>59</v>
      </c>
      <c r="C74" s="44" t="s">
        <v>89</v>
      </c>
      <c r="D74" s="89">
        <v>15000</v>
      </c>
    </row>
    <row r="75" spans="2:4" s="16" customFormat="1" ht="15.75" customHeight="1">
      <c r="B75" s="115" t="s">
        <v>49</v>
      </c>
      <c r="C75" s="37" t="s">
        <v>50</v>
      </c>
      <c r="D75" s="119">
        <f>SUM(D76+D78)</f>
        <v>85500</v>
      </c>
    </row>
    <row r="76" spans="2:4" s="16" customFormat="1" ht="30" customHeight="1">
      <c r="B76" s="60" t="s">
        <v>51</v>
      </c>
      <c r="C76" s="40" t="s">
        <v>52</v>
      </c>
      <c r="D76" s="47">
        <f>SUM(D77:D77)</f>
        <v>82500</v>
      </c>
    </row>
    <row r="77" spans="2:4" s="16" customFormat="1" ht="15.75">
      <c r="B77" s="62" t="s">
        <v>41</v>
      </c>
      <c r="C77" s="52" t="s">
        <v>55</v>
      </c>
      <c r="D77" s="21">
        <v>82500</v>
      </c>
    </row>
    <row r="78" spans="2:4" s="16" customFormat="1" ht="15.75">
      <c r="B78" s="60" t="s">
        <v>53</v>
      </c>
      <c r="C78" s="40" t="s">
        <v>54</v>
      </c>
      <c r="D78" s="77">
        <f>SUM(D79:D79)</f>
        <v>3000</v>
      </c>
    </row>
    <row r="79" spans="2:4" s="16" customFormat="1" ht="16.5" thickBot="1">
      <c r="B79" s="62" t="s">
        <v>43</v>
      </c>
      <c r="C79" s="52" t="s">
        <v>101</v>
      </c>
      <c r="D79" s="21">
        <v>3000</v>
      </c>
    </row>
    <row r="80" spans="2:6" s="1" customFormat="1" ht="18.75" thickBot="1">
      <c r="B80" s="249" t="s">
        <v>57</v>
      </c>
      <c r="C80" s="250"/>
      <c r="D80" s="94">
        <f>D72+D75</f>
        <v>100500</v>
      </c>
      <c r="E80" s="277"/>
      <c r="F80" s="276"/>
    </row>
    <row r="81" spans="4:6" s="1" customFormat="1" ht="15">
      <c r="D81" s="90"/>
      <c r="E81" s="276"/>
      <c r="F81" s="276"/>
    </row>
    <row r="82" spans="2:4" ht="18">
      <c r="B82" s="238" t="s">
        <v>145</v>
      </c>
      <c r="C82" s="238"/>
      <c r="D82" s="64"/>
    </row>
    <row r="83" spans="2:4" ht="30">
      <c r="B83" s="10" t="s">
        <v>146</v>
      </c>
      <c r="C83" s="70"/>
      <c r="D83" s="69" t="s">
        <v>67</v>
      </c>
    </row>
    <row r="84" ht="15.75">
      <c r="B84" s="57" t="s">
        <v>144</v>
      </c>
    </row>
    <row r="85" spans="2:4" ht="15.75">
      <c r="B85" s="1"/>
      <c r="C85" s="1"/>
      <c r="D85" s="92"/>
    </row>
  </sheetData>
  <sheetProtection password="EF04" sheet="1"/>
  <mergeCells count="19">
    <mergeCell ref="B82:C82"/>
    <mergeCell ref="B70:B71"/>
    <mergeCell ref="B80:C80"/>
    <mergeCell ref="B2:D2"/>
    <mergeCell ref="B4:C4"/>
    <mergeCell ref="B5:C5"/>
    <mergeCell ref="B8:C8"/>
    <mergeCell ref="B10:C10"/>
    <mergeCell ref="B9:C9"/>
    <mergeCell ref="E81:F81"/>
    <mergeCell ref="B12:C12"/>
    <mergeCell ref="B13:B14"/>
    <mergeCell ref="C13:C14"/>
    <mergeCell ref="C70:C71"/>
    <mergeCell ref="B69:C69"/>
    <mergeCell ref="E80:F80"/>
    <mergeCell ref="D70:D71"/>
    <mergeCell ref="B66:C66"/>
    <mergeCell ref="D13:D1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4" max="4" man="1"/>
  </rowBreaks>
  <ignoredErrors>
    <ignoredError sqref="B72:B77 B78:B79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262" t="s">
        <v>121</v>
      </c>
      <c r="C2" s="262"/>
      <c r="D2" s="262"/>
      <c r="E2" s="68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60" t="s">
        <v>68</v>
      </c>
      <c r="C4" s="261"/>
      <c r="D4" s="72" t="s">
        <v>21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52"/>
      <c r="C5" s="252"/>
      <c r="D5" s="26"/>
      <c r="E5" s="16"/>
    </row>
    <row r="6" spans="2:5" ht="41.25" customHeight="1" thickBot="1">
      <c r="B6" s="27"/>
      <c r="C6" s="27"/>
      <c r="D6" s="71" t="s">
        <v>44</v>
      </c>
      <c r="E6" s="16"/>
    </row>
    <row r="7" spans="2:4" s="16" customFormat="1" ht="20.25" customHeight="1" thickBot="1">
      <c r="B7" s="29" t="s">
        <v>25</v>
      </c>
      <c r="C7" s="30"/>
      <c r="D7" s="88" t="s">
        <v>104</v>
      </c>
    </row>
    <row r="8" spans="2:4" s="16" customFormat="1" ht="15.75" customHeight="1">
      <c r="B8" s="263" t="s">
        <v>23</v>
      </c>
      <c r="C8" s="264"/>
      <c r="D8" s="143">
        <f>14900+100</f>
        <v>15000</v>
      </c>
    </row>
    <row r="9" spans="2:4" s="16" customFormat="1" ht="15.75" customHeight="1" thickBot="1">
      <c r="B9" s="265" t="s">
        <v>87</v>
      </c>
      <c r="C9" s="266"/>
      <c r="D9" s="20">
        <f>97500000-6612623</f>
        <v>90887377</v>
      </c>
    </row>
    <row r="10" spans="2:4" s="16" customFormat="1" ht="19.5" customHeight="1" thickBot="1">
      <c r="B10" s="249" t="s">
        <v>27</v>
      </c>
      <c r="C10" s="250"/>
      <c r="D10" s="93">
        <f>SUM(D8:D9)</f>
        <v>90902377</v>
      </c>
    </row>
    <row r="11" spans="2:5" ht="19.5" customHeight="1">
      <c r="B11" s="33"/>
      <c r="C11" s="33"/>
      <c r="D11" s="33"/>
      <c r="E11" s="34"/>
    </row>
    <row r="12" spans="2:9" ht="19.5" customHeight="1" thickBot="1">
      <c r="B12" s="244" t="s">
        <v>58</v>
      </c>
      <c r="C12" s="244"/>
      <c r="D12" s="71" t="s">
        <v>44</v>
      </c>
      <c r="E12" s="28"/>
      <c r="I12" s="7"/>
    </row>
    <row r="13" spans="2:5" s="3" customFormat="1" ht="19.5" customHeight="1">
      <c r="B13" s="256" t="s">
        <v>20</v>
      </c>
      <c r="C13" s="258" t="s">
        <v>0</v>
      </c>
      <c r="D13" s="223" t="s">
        <v>104</v>
      </c>
      <c r="E13" s="35"/>
    </row>
    <row r="14" spans="2:5" s="3" customFormat="1" ht="19.5" customHeight="1">
      <c r="B14" s="257"/>
      <c r="C14" s="259"/>
      <c r="D14" s="255"/>
      <c r="E14" s="35"/>
    </row>
    <row r="15" spans="2:5" ht="15.75" customHeight="1">
      <c r="B15" s="50">
        <v>45</v>
      </c>
      <c r="C15" s="53" t="s">
        <v>91</v>
      </c>
      <c r="D15" s="78">
        <f>D16</f>
        <v>126711111</v>
      </c>
      <c r="E15" s="16"/>
    </row>
    <row r="16" spans="2:5" ht="15.75" customHeight="1">
      <c r="B16" s="39">
        <v>451</v>
      </c>
      <c r="C16" s="40" t="s">
        <v>92</v>
      </c>
      <c r="D16" s="79">
        <f>D17</f>
        <v>126711111</v>
      </c>
      <c r="E16" s="16"/>
    </row>
    <row r="17" spans="2:5" ht="15.75" customHeight="1" thickBot="1">
      <c r="B17" s="45">
        <v>4511</v>
      </c>
      <c r="C17" s="52" t="s">
        <v>92</v>
      </c>
      <c r="D17" s="21">
        <v>126711111</v>
      </c>
      <c r="E17" s="16"/>
    </row>
    <row r="18" spans="2:4" ht="19.5" customHeight="1" thickBot="1">
      <c r="B18" s="249" t="s">
        <v>28</v>
      </c>
      <c r="C18" s="250"/>
      <c r="D18" s="85">
        <f>D15</f>
        <v>126711111</v>
      </c>
    </row>
    <row r="19" spans="2:4" ht="19.5" customHeight="1" thickBot="1">
      <c r="B19" s="11"/>
      <c r="C19" s="12"/>
      <c r="D19" s="64"/>
    </row>
    <row r="20" spans="2:4" s="170" customFormat="1" ht="37.5" customHeight="1" thickBot="1">
      <c r="B20" s="278" t="s">
        <v>137</v>
      </c>
      <c r="C20" s="279"/>
      <c r="D20" s="129">
        <f>-35879470+70736</f>
        <v>-35808734</v>
      </c>
    </row>
    <row r="21" spans="2:4" s="170" customFormat="1" ht="65.25" customHeight="1">
      <c r="B21" s="280" t="s">
        <v>136</v>
      </c>
      <c r="C21" s="280"/>
      <c r="D21" s="280"/>
    </row>
    <row r="22" spans="2:4" s="170" customFormat="1" ht="15.75" customHeight="1">
      <c r="B22" s="221"/>
      <c r="C22" s="221"/>
      <c r="D22" s="221"/>
    </row>
    <row r="23" spans="2:4" ht="18">
      <c r="B23" s="238" t="s">
        <v>145</v>
      </c>
      <c r="C23" s="238"/>
      <c r="D23" s="64"/>
    </row>
    <row r="24" spans="2:4" ht="30">
      <c r="B24" s="10" t="s">
        <v>146</v>
      </c>
      <c r="C24" s="70"/>
      <c r="D24" s="69" t="s">
        <v>67</v>
      </c>
    </row>
    <row r="25" ht="15.75">
      <c r="B25" s="57" t="s">
        <v>144</v>
      </c>
    </row>
    <row r="26" spans="2:4" ht="15.75">
      <c r="B26" s="1"/>
      <c r="C26" s="1"/>
      <c r="D26" s="92"/>
    </row>
    <row r="27" ht="15.75" customHeight="1"/>
  </sheetData>
  <sheetProtection password="EF04" sheet="1"/>
  <mergeCells count="14">
    <mergeCell ref="B2:D2"/>
    <mergeCell ref="B4:C4"/>
    <mergeCell ref="B5:C5"/>
    <mergeCell ref="B8:C8"/>
    <mergeCell ref="B9:C9"/>
    <mergeCell ref="B10:C10"/>
    <mergeCell ref="B23:C23"/>
    <mergeCell ref="B18:C18"/>
    <mergeCell ref="B12:C12"/>
    <mergeCell ref="B13:B14"/>
    <mergeCell ref="C13:C14"/>
    <mergeCell ref="B20:C20"/>
    <mergeCell ref="B21:D21"/>
    <mergeCell ref="D13:D1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16" customWidth="1"/>
    <col min="2" max="2" width="13.140625" style="16" customWidth="1"/>
    <col min="3" max="3" width="66.421875" style="16" customWidth="1"/>
    <col min="4" max="4" width="43.57421875" style="120" customWidth="1"/>
    <col min="5" max="5" width="28.140625" style="16" customWidth="1"/>
    <col min="6" max="9" width="15.28125" style="16" customWidth="1"/>
    <col min="10" max="16384" width="9.140625" style="16" customWidth="1"/>
  </cols>
  <sheetData>
    <row r="1" ht="41.25" customHeight="1"/>
    <row r="2" spans="2:13" ht="90" customHeight="1">
      <c r="B2" s="262" t="s">
        <v>122</v>
      </c>
      <c r="C2" s="262"/>
      <c r="D2" s="262"/>
      <c r="E2" s="68"/>
      <c r="F2" s="134"/>
      <c r="G2" s="134"/>
      <c r="H2" s="134"/>
      <c r="I2" s="134"/>
      <c r="J2" s="134"/>
      <c r="K2" s="134"/>
      <c r="L2" s="134"/>
      <c r="M2" s="134"/>
    </row>
    <row r="3" spans="4:7" ht="14.25" customHeight="1">
      <c r="D3" s="24"/>
      <c r="E3" s="24"/>
      <c r="F3" s="24"/>
      <c r="G3" s="24"/>
    </row>
    <row r="4" spans="2:13" ht="18" customHeight="1">
      <c r="B4" s="260" t="s">
        <v>68</v>
      </c>
      <c r="C4" s="261"/>
      <c r="D4" s="72" t="s">
        <v>21</v>
      </c>
      <c r="E4" s="25"/>
      <c r="F4" s="25"/>
      <c r="G4" s="25"/>
      <c r="H4" s="25"/>
      <c r="I4" s="25"/>
      <c r="J4" s="25"/>
      <c r="K4" s="25"/>
      <c r="L4" s="25"/>
      <c r="M4" s="25"/>
    </row>
    <row r="5" spans="2:4" ht="15.75">
      <c r="B5" s="252"/>
      <c r="C5" s="252"/>
      <c r="D5" s="26"/>
    </row>
    <row r="6" spans="2:4" ht="41.25" customHeight="1" thickBot="1">
      <c r="B6" s="27"/>
      <c r="C6" s="27"/>
      <c r="D6" s="71" t="s">
        <v>44</v>
      </c>
    </row>
    <row r="7" spans="2:4" ht="30" customHeight="1" thickBot="1">
      <c r="B7" s="29" t="s">
        <v>25</v>
      </c>
      <c r="C7" s="30"/>
      <c r="D7" s="88" t="s">
        <v>104</v>
      </c>
    </row>
    <row r="8" spans="2:4" ht="15.75" customHeight="1" thickBot="1">
      <c r="B8" s="265" t="s">
        <v>87</v>
      </c>
      <c r="C8" s="266"/>
      <c r="D8" s="20">
        <v>71697600</v>
      </c>
    </row>
    <row r="9" spans="2:5" ht="19.5" customHeight="1" thickBot="1">
      <c r="B9" s="249" t="s">
        <v>27</v>
      </c>
      <c r="C9" s="250"/>
      <c r="D9" s="93">
        <f>SUM(D8:D8)</f>
        <v>71697600</v>
      </c>
      <c r="E9" s="34"/>
    </row>
    <row r="10" spans="2:4" s="35" customFormat="1" ht="19.5" customHeight="1">
      <c r="B10" s="33"/>
      <c r="C10" s="33"/>
      <c r="D10" s="33"/>
    </row>
    <row r="11" spans="2:4" ht="18" customHeight="1" thickBot="1">
      <c r="B11" s="244" t="s">
        <v>58</v>
      </c>
      <c r="C11" s="244"/>
      <c r="D11" s="71" t="s">
        <v>44</v>
      </c>
    </row>
    <row r="12" spans="2:4" ht="18" customHeight="1">
      <c r="B12" s="256" t="s">
        <v>20</v>
      </c>
      <c r="C12" s="258" t="s">
        <v>0</v>
      </c>
      <c r="D12" s="223" t="s">
        <v>104</v>
      </c>
    </row>
    <row r="13" spans="2:4" ht="18" customHeight="1">
      <c r="B13" s="257"/>
      <c r="C13" s="259"/>
      <c r="D13" s="255"/>
    </row>
    <row r="14" spans="2:4" ht="15.75" customHeight="1">
      <c r="B14" s="50">
        <v>45</v>
      </c>
      <c r="C14" s="53" t="s">
        <v>91</v>
      </c>
      <c r="D14" s="78">
        <f>D15</f>
        <v>71697600</v>
      </c>
    </row>
    <row r="15" spans="2:4" ht="15.75" customHeight="1">
      <c r="B15" s="39">
        <v>451</v>
      </c>
      <c r="C15" s="40" t="s">
        <v>92</v>
      </c>
      <c r="D15" s="79">
        <f>D16</f>
        <v>71697600</v>
      </c>
    </row>
    <row r="16" spans="2:8" ht="15.75" customHeight="1" thickBot="1">
      <c r="B16" s="45">
        <v>4511</v>
      </c>
      <c r="C16" s="52" t="s">
        <v>92</v>
      </c>
      <c r="D16" s="21">
        <v>71697600</v>
      </c>
      <c r="G16" s="281"/>
      <c r="H16" s="281"/>
    </row>
    <row r="17" spans="2:6" s="17" customFormat="1" ht="18.75" thickBot="1">
      <c r="B17" s="249" t="s">
        <v>28</v>
      </c>
      <c r="C17" s="250"/>
      <c r="D17" s="85">
        <f>D14</f>
        <v>71697600</v>
      </c>
      <c r="E17" s="251"/>
      <c r="F17" s="251"/>
    </row>
    <row r="18" spans="2:4" ht="18.75" thickBot="1">
      <c r="B18" s="135"/>
      <c r="C18" s="136"/>
      <c r="D18" s="64"/>
    </row>
    <row r="19" spans="2:4" ht="47.25" customHeight="1" thickBot="1">
      <c r="B19" s="282" t="s">
        <v>123</v>
      </c>
      <c r="C19" s="283"/>
      <c r="D19" s="195">
        <f>71697600-2867904-D17+41041295</f>
        <v>38173391</v>
      </c>
    </row>
    <row r="20" spans="2:4" ht="15.75">
      <c r="B20" s="17"/>
      <c r="C20" s="17"/>
      <c r="D20" s="138"/>
    </row>
    <row r="21" spans="2:4" ht="18">
      <c r="B21" s="238" t="s">
        <v>145</v>
      </c>
      <c r="C21" s="238"/>
      <c r="D21" s="64"/>
    </row>
    <row r="22" spans="2:4" ht="30">
      <c r="B22" s="10" t="s">
        <v>146</v>
      </c>
      <c r="C22" s="70"/>
      <c r="D22" s="69" t="s">
        <v>67</v>
      </c>
    </row>
    <row r="23" spans="2:3" ht="15.75">
      <c r="B23" s="57" t="s">
        <v>144</v>
      </c>
      <c r="C23" s="2"/>
    </row>
    <row r="24" spans="2:4" ht="18">
      <c r="B24" s="284"/>
      <c r="C24" s="284"/>
      <c r="D24" s="64"/>
    </row>
    <row r="25" spans="2:4" ht="15.75">
      <c r="B25" s="57"/>
      <c r="C25" s="164"/>
      <c r="D25" s="69"/>
    </row>
    <row r="26" ht="15.75">
      <c r="B26" s="57"/>
    </row>
  </sheetData>
  <sheetProtection password="EF04" sheet="1"/>
  <mergeCells count="15">
    <mergeCell ref="B24:C24"/>
    <mergeCell ref="D12:D13"/>
    <mergeCell ref="B17:C17"/>
    <mergeCell ref="B11:C11"/>
    <mergeCell ref="B12:B13"/>
    <mergeCell ref="C12:C13"/>
    <mergeCell ref="B9:C9"/>
    <mergeCell ref="G16:H16"/>
    <mergeCell ref="E17:F17"/>
    <mergeCell ref="B21:C21"/>
    <mergeCell ref="B19:C19"/>
    <mergeCell ref="B2:D2"/>
    <mergeCell ref="B4:C4"/>
    <mergeCell ref="B5:C5"/>
    <mergeCell ref="B8:C8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16" customWidth="1"/>
    <col min="2" max="2" width="13.140625" style="16" customWidth="1"/>
    <col min="3" max="3" width="66.421875" style="16" customWidth="1"/>
    <col min="4" max="4" width="43.57421875" style="120" customWidth="1"/>
    <col min="5" max="5" width="16.28125" style="16" customWidth="1"/>
    <col min="6" max="16384" width="9.140625" style="16" customWidth="1"/>
  </cols>
  <sheetData>
    <row r="1" ht="41.25" customHeight="1"/>
    <row r="2" spans="2:6" ht="75.75" customHeight="1">
      <c r="B2" s="262" t="s">
        <v>124</v>
      </c>
      <c r="C2" s="262"/>
      <c r="D2" s="262"/>
      <c r="E2" s="134"/>
      <c r="F2" s="134"/>
    </row>
    <row r="3" ht="14.25" customHeight="1">
      <c r="D3" s="108"/>
    </row>
    <row r="4" spans="2:6" ht="18" customHeight="1">
      <c r="B4" s="260" t="s">
        <v>68</v>
      </c>
      <c r="C4" s="261"/>
      <c r="D4" s="72" t="s">
        <v>21</v>
      </c>
      <c r="E4" s="25"/>
      <c r="F4" s="25"/>
    </row>
    <row r="5" spans="2:4" ht="15.75">
      <c r="B5" s="252"/>
      <c r="C5" s="252"/>
      <c r="D5" s="26"/>
    </row>
    <row r="6" spans="2:4" ht="41.25" customHeight="1" thickBot="1">
      <c r="B6" s="27"/>
      <c r="C6" s="27"/>
      <c r="D6" s="71" t="s">
        <v>44</v>
      </c>
    </row>
    <row r="7" spans="2:4" ht="16.5" thickBot="1">
      <c r="B7" s="147" t="s">
        <v>25</v>
      </c>
      <c r="C7" s="148"/>
      <c r="D7" s="149" t="s">
        <v>104</v>
      </c>
    </row>
    <row r="8" spans="2:4" ht="16.5" thickBot="1">
      <c r="B8" s="295" t="s">
        <v>94</v>
      </c>
      <c r="C8" s="296"/>
      <c r="D8" s="128">
        <v>13424158</v>
      </c>
    </row>
    <row r="9" spans="2:4" ht="18.75" customHeight="1" thickBot="1">
      <c r="B9" s="291" t="s">
        <v>27</v>
      </c>
      <c r="C9" s="292"/>
      <c r="D9" s="129">
        <f>SUM(D8:D8)</f>
        <v>13424158</v>
      </c>
    </row>
    <row r="10" spans="2:4" ht="18">
      <c r="B10" s="150"/>
      <c r="C10" s="151"/>
      <c r="D10" s="152"/>
    </row>
    <row r="11" spans="2:4" ht="16.5" thickBot="1">
      <c r="B11" s="297" t="s">
        <v>58</v>
      </c>
      <c r="C11" s="297"/>
      <c r="D11" s="153" t="s">
        <v>44</v>
      </c>
    </row>
    <row r="12" spans="2:4" ht="15.75" customHeight="1">
      <c r="B12" s="285" t="s">
        <v>20</v>
      </c>
      <c r="C12" s="287" t="s">
        <v>0</v>
      </c>
      <c r="D12" s="289" t="s">
        <v>104</v>
      </c>
    </row>
    <row r="13" spans="2:4" ht="15.75">
      <c r="B13" s="286"/>
      <c r="C13" s="288"/>
      <c r="D13" s="290"/>
    </row>
    <row r="14" spans="2:4" ht="18">
      <c r="B14" s="154">
        <v>41</v>
      </c>
      <c r="C14" s="155" t="s">
        <v>63</v>
      </c>
      <c r="D14" s="78">
        <f>D15+D17+D19</f>
        <v>351156</v>
      </c>
    </row>
    <row r="15" spans="2:4" ht="15.75">
      <c r="B15" s="130">
        <v>411</v>
      </c>
      <c r="C15" s="131" t="s">
        <v>1</v>
      </c>
      <c r="D15" s="79">
        <f>SUM(D16)</f>
        <v>293696</v>
      </c>
    </row>
    <row r="16" spans="2:4" ht="15.75">
      <c r="B16" s="156">
        <v>4111</v>
      </c>
      <c r="C16" s="157" t="s">
        <v>2</v>
      </c>
      <c r="D16" s="80">
        <v>293696</v>
      </c>
    </row>
    <row r="17" spans="2:4" ht="15.75">
      <c r="B17" s="158">
        <v>412</v>
      </c>
      <c r="C17" s="159" t="s">
        <v>64</v>
      </c>
      <c r="D17" s="110">
        <f>SUM(D18)</f>
        <v>9000</v>
      </c>
    </row>
    <row r="18" spans="2:4" ht="15.75">
      <c r="B18" s="156">
        <v>4121</v>
      </c>
      <c r="C18" s="157" t="s">
        <v>64</v>
      </c>
      <c r="D18" s="80">
        <v>9000</v>
      </c>
    </row>
    <row r="19" spans="2:4" ht="15.75">
      <c r="B19" s="130">
        <v>413</v>
      </c>
      <c r="C19" s="131" t="s">
        <v>3</v>
      </c>
      <c r="D19" s="79">
        <f>SUM(D20:D20)</f>
        <v>48460</v>
      </c>
    </row>
    <row r="20" spans="2:4" ht="15.75">
      <c r="B20" s="156">
        <v>4131</v>
      </c>
      <c r="C20" s="157" t="s">
        <v>4</v>
      </c>
      <c r="D20" s="80">
        <v>48460</v>
      </c>
    </row>
    <row r="21" spans="2:4" ht="18">
      <c r="B21" s="154">
        <v>42</v>
      </c>
      <c r="C21" s="155" t="s">
        <v>5</v>
      </c>
      <c r="D21" s="78">
        <f>D22+D25+D28</f>
        <v>68530</v>
      </c>
    </row>
    <row r="22" spans="2:4" ht="15.75">
      <c r="B22" s="130">
        <v>421</v>
      </c>
      <c r="C22" s="131" t="s">
        <v>30</v>
      </c>
      <c r="D22" s="79">
        <f>SUM(D23:D24)</f>
        <v>13620</v>
      </c>
    </row>
    <row r="23" spans="2:4" ht="15.75">
      <c r="B23" s="132">
        <v>4211</v>
      </c>
      <c r="C23" s="133" t="s">
        <v>6</v>
      </c>
      <c r="D23" s="81">
        <v>4980</v>
      </c>
    </row>
    <row r="24" spans="2:4" ht="15.75">
      <c r="B24" s="132">
        <v>4212</v>
      </c>
      <c r="C24" s="133" t="s">
        <v>82</v>
      </c>
      <c r="D24" s="81">
        <v>8640</v>
      </c>
    </row>
    <row r="25" spans="2:4" ht="31.5">
      <c r="B25" s="130">
        <v>422</v>
      </c>
      <c r="C25" s="131" t="s">
        <v>78</v>
      </c>
      <c r="D25" s="79">
        <f>D26+D27</f>
        <v>47440</v>
      </c>
    </row>
    <row r="26" spans="2:4" ht="15.75">
      <c r="B26" s="132">
        <v>4221</v>
      </c>
      <c r="C26" s="133" t="s">
        <v>33</v>
      </c>
      <c r="D26" s="81">
        <v>25840</v>
      </c>
    </row>
    <row r="27" spans="2:4" ht="15.75">
      <c r="B27" s="132">
        <v>4222</v>
      </c>
      <c r="C27" s="133" t="s">
        <v>31</v>
      </c>
      <c r="D27" s="81">
        <v>21600</v>
      </c>
    </row>
    <row r="28" spans="2:4" ht="15.75">
      <c r="B28" s="130">
        <v>424</v>
      </c>
      <c r="C28" s="131" t="s">
        <v>32</v>
      </c>
      <c r="D28" s="79">
        <f>SUM(D29)</f>
        <v>7470</v>
      </c>
    </row>
    <row r="29" spans="2:4" ht="15.75">
      <c r="B29" s="132">
        <v>4242</v>
      </c>
      <c r="C29" s="133" t="s">
        <v>31</v>
      </c>
      <c r="D29" s="81">
        <v>7470</v>
      </c>
    </row>
    <row r="30" spans="2:4" ht="18">
      <c r="B30" s="154">
        <v>43</v>
      </c>
      <c r="C30" s="155" t="s">
        <v>29</v>
      </c>
      <c r="D30" s="78">
        <f>D31</f>
        <v>3381</v>
      </c>
    </row>
    <row r="31" spans="2:4" ht="15.75">
      <c r="B31" s="130">
        <v>431</v>
      </c>
      <c r="C31" s="131" t="s">
        <v>35</v>
      </c>
      <c r="D31" s="79">
        <f>SUM(D32)</f>
        <v>3381</v>
      </c>
    </row>
    <row r="32" spans="2:4" ht="15.75">
      <c r="B32" s="160">
        <v>4311</v>
      </c>
      <c r="C32" s="161" t="s">
        <v>35</v>
      </c>
      <c r="D32" s="82">
        <v>3381</v>
      </c>
    </row>
    <row r="33" spans="2:4" ht="18">
      <c r="B33" s="154">
        <v>45</v>
      </c>
      <c r="C33" s="155" t="s">
        <v>91</v>
      </c>
      <c r="D33" s="78">
        <f>D34</f>
        <v>13001091</v>
      </c>
    </row>
    <row r="34" spans="2:4" ht="15.75">
      <c r="B34" s="130">
        <v>451</v>
      </c>
      <c r="C34" s="131" t="s">
        <v>92</v>
      </c>
      <c r="D34" s="79">
        <f>D35</f>
        <v>13001091</v>
      </c>
    </row>
    <row r="35" spans="2:4" ht="16.5" thickBot="1">
      <c r="B35" s="132">
        <v>4513</v>
      </c>
      <c r="C35" s="162" t="s">
        <v>93</v>
      </c>
      <c r="D35" s="81">
        <v>13001091</v>
      </c>
    </row>
    <row r="36" spans="2:4" ht="18.75" customHeight="1" thickBot="1">
      <c r="B36" s="291" t="s">
        <v>28</v>
      </c>
      <c r="C36" s="292"/>
      <c r="D36" s="85">
        <f>D14+D21+D30+D33</f>
        <v>13424158</v>
      </c>
    </row>
    <row r="37" spans="2:4" ht="18.75" thickBot="1">
      <c r="B37" s="150"/>
      <c r="C37" s="151"/>
      <c r="D37" s="163"/>
    </row>
    <row r="38" spans="2:4" ht="35.25" customHeight="1" thickBot="1">
      <c r="B38" s="293" t="s">
        <v>125</v>
      </c>
      <c r="C38" s="294"/>
      <c r="D38" s="196">
        <f>13747508-D36+305713</f>
        <v>629063</v>
      </c>
    </row>
    <row r="39" spans="2:4" ht="16.5" customHeight="1">
      <c r="B39" s="122"/>
      <c r="C39" s="122"/>
      <c r="D39" s="121"/>
    </row>
    <row r="40" spans="2:4" ht="18">
      <c r="B40" s="238" t="s">
        <v>145</v>
      </c>
      <c r="C40" s="238"/>
      <c r="D40" s="64"/>
    </row>
    <row r="41" spans="2:4" ht="30">
      <c r="B41" s="10" t="s">
        <v>146</v>
      </c>
      <c r="C41" s="70"/>
      <c r="D41" s="69" t="s">
        <v>67</v>
      </c>
    </row>
    <row r="42" spans="2:3" ht="15.75">
      <c r="B42" s="57" t="s">
        <v>144</v>
      </c>
      <c r="C42" s="2"/>
    </row>
  </sheetData>
  <sheetProtection password="EF04" sheet="1"/>
  <mergeCells count="12">
    <mergeCell ref="B40:C40"/>
    <mergeCell ref="B36:C36"/>
    <mergeCell ref="B38:C38"/>
    <mergeCell ref="B8:C8"/>
    <mergeCell ref="B9:C9"/>
    <mergeCell ref="B11:C11"/>
    <mergeCell ref="B12:B13"/>
    <mergeCell ref="C12:C13"/>
    <mergeCell ref="D12:D13"/>
    <mergeCell ref="B2:D2"/>
    <mergeCell ref="B4:C4"/>
    <mergeCell ref="B5:C5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5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170" customWidth="1"/>
    <col min="2" max="2" width="13.140625" style="170" customWidth="1"/>
    <col min="3" max="3" width="66.421875" style="170" customWidth="1"/>
    <col min="4" max="4" width="43.57421875" style="171" customWidth="1"/>
    <col min="5" max="5" width="9.140625" style="170" customWidth="1"/>
    <col min="6" max="6" width="10.140625" style="170" bestFit="1" customWidth="1"/>
    <col min="7" max="16384" width="9.140625" style="170" customWidth="1"/>
  </cols>
  <sheetData>
    <row r="1" ht="41.25" customHeight="1"/>
    <row r="2" spans="2:5" ht="70.5" customHeight="1">
      <c r="B2" s="298" t="s">
        <v>126</v>
      </c>
      <c r="C2" s="298"/>
      <c r="D2" s="298"/>
      <c r="E2" s="172"/>
    </row>
    <row r="3" spans="2:4" ht="14.25" customHeight="1">
      <c r="B3" s="173"/>
      <c r="C3" s="173"/>
      <c r="D3" s="174"/>
    </row>
    <row r="4" spans="2:5" ht="18" customHeight="1">
      <c r="B4" s="299" t="s">
        <v>68</v>
      </c>
      <c r="C4" s="300"/>
      <c r="D4" s="175" t="s">
        <v>21</v>
      </c>
      <c r="E4" s="176"/>
    </row>
    <row r="5" spans="2:4" ht="15.75">
      <c r="B5" s="301"/>
      <c r="C5" s="301"/>
      <c r="D5" s="177"/>
    </row>
    <row r="6" spans="2:4" ht="41.25" customHeight="1" thickBot="1">
      <c r="B6" s="178"/>
      <c r="C6" s="178"/>
      <c r="D6" s="153" t="s">
        <v>44</v>
      </c>
    </row>
    <row r="7" spans="2:4" ht="16.5" thickBot="1">
      <c r="B7" s="147" t="s">
        <v>25</v>
      </c>
      <c r="C7" s="148"/>
      <c r="D7" s="149" t="s">
        <v>104</v>
      </c>
    </row>
    <row r="8" spans="2:4" ht="16.5" customHeight="1" thickBot="1">
      <c r="B8" s="295" t="s">
        <v>94</v>
      </c>
      <c r="C8" s="296"/>
      <c r="D8" s="128">
        <f>21443454+10943</f>
        <v>21454397</v>
      </c>
    </row>
    <row r="9" spans="2:4" ht="16.5" customHeight="1" thickBot="1">
      <c r="B9" s="291" t="s">
        <v>27</v>
      </c>
      <c r="C9" s="292"/>
      <c r="D9" s="129">
        <f>SUM(D8:D8)</f>
        <v>21454397</v>
      </c>
    </row>
    <row r="10" spans="2:4" ht="15.75">
      <c r="B10" s="179"/>
      <c r="C10" s="179"/>
      <c r="D10" s="180"/>
    </row>
    <row r="11" spans="2:4" ht="16.5" thickBot="1">
      <c r="B11" s="297" t="s">
        <v>58</v>
      </c>
      <c r="C11" s="297"/>
      <c r="D11" s="153" t="s">
        <v>44</v>
      </c>
    </row>
    <row r="12" spans="2:4" ht="15.75">
      <c r="B12" s="303" t="s">
        <v>20</v>
      </c>
      <c r="C12" s="287" t="s">
        <v>0</v>
      </c>
      <c r="D12" s="289" t="s">
        <v>104</v>
      </c>
    </row>
    <row r="13" spans="2:4" ht="15.75">
      <c r="B13" s="304"/>
      <c r="C13" s="288"/>
      <c r="D13" s="290"/>
    </row>
    <row r="14" spans="2:4" ht="18">
      <c r="B14" s="181">
        <v>41</v>
      </c>
      <c r="C14" s="155" t="s">
        <v>63</v>
      </c>
      <c r="D14" s="78">
        <f>D15+D17+D19</f>
        <v>326808</v>
      </c>
    </row>
    <row r="15" spans="2:4" ht="15.75">
      <c r="B15" s="182">
        <v>411</v>
      </c>
      <c r="C15" s="131" t="s">
        <v>1</v>
      </c>
      <c r="D15" s="79">
        <f>SUM(D16)</f>
        <v>275372</v>
      </c>
    </row>
    <row r="16" spans="2:4" ht="15.75">
      <c r="B16" s="183">
        <v>4111</v>
      </c>
      <c r="C16" s="157" t="s">
        <v>2</v>
      </c>
      <c r="D16" s="80">
        <v>275372</v>
      </c>
    </row>
    <row r="17" spans="2:4" ht="15.75">
      <c r="B17" s="184">
        <v>412</v>
      </c>
      <c r="C17" s="159" t="s">
        <v>64</v>
      </c>
      <c r="D17" s="110">
        <f>SUM(D18)</f>
        <v>6000</v>
      </c>
    </row>
    <row r="18" spans="2:4" ht="15.75">
      <c r="B18" s="183">
        <v>4121</v>
      </c>
      <c r="C18" s="157" t="s">
        <v>64</v>
      </c>
      <c r="D18" s="80">
        <v>6000</v>
      </c>
    </row>
    <row r="19" spans="2:4" ht="15.75">
      <c r="B19" s="182">
        <v>413</v>
      </c>
      <c r="C19" s="131" t="s">
        <v>3</v>
      </c>
      <c r="D19" s="79">
        <f>SUM(D20:D20)</f>
        <v>45436</v>
      </c>
    </row>
    <row r="20" spans="2:4" ht="15.75">
      <c r="B20" s="183">
        <v>4131</v>
      </c>
      <c r="C20" s="157" t="s">
        <v>4</v>
      </c>
      <c r="D20" s="80">
        <v>45436</v>
      </c>
    </row>
    <row r="21" spans="2:4" ht="18">
      <c r="B21" s="181">
        <v>42</v>
      </c>
      <c r="C21" s="155" t="s">
        <v>5</v>
      </c>
      <c r="D21" s="78">
        <f>D22+D25+D27</f>
        <v>193630</v>
      </c>
    </row>
    <row r="22" spans="2:4" ht="15.75">
      <c r="B22" s="182">
        <v>421</v>
      </c>
      <c r="C22" s="131" t="s">
        <v>30</v>
      </c>
      <c r="D22" s="79">
        <f>D23+D24</f>
        <v>127920</v>
      </c>
    </row>
    <row r="23" spans="2:5" s="2" customFormat="1" ht="15.75">
      <c r="B23" s="43">
        <v>4211</v>
      </c>
      <c r="C23" s="114" t="s">
        <v>6</v>
      </c>
      <c r="D23" s="81">
        <f>2840*21*2</f>
        <v>119280</v>
      </c>
      <c r="E23" s="198"/>
    </row>
    <row r="24" spans="2:4" ht="15.75">
      <c r="B24" s="185">
        <v>4212</v>
      </c>
      <c r="C24" s="133" t="s">
        <v>82</v>
      </c>
      <c r="D24" s="81">
        <v>8640</v>
      </c>
    </row>
    <row r="25" spans="2:4" ht="15.75">
      <c r="B25" s="182">
        <v>424</v>
      </c>
      <c r="C25" s="131" t="s">
        <v>32</v>
      </c>
      <c r="D25" s="79">
        <f>D26</f>
        <v>35710</v>
      </c>
    </row>
    <row r="26" spans="2:4" ht="15.75">
      <c r="B26" s="185">
        <v>4241</v>
      </c>
      <c r="C26" s="133" t="s">
        <v>33</v>
      </c>
      <c r="D26" s="81">
        <v>35710</v>
      </c>
    </row>
    <row r="27" spans="2:4" ht="15.75">
      <c r="B27" s="182">
        <v>425</v>
      </c>
      <c r="C27" s="131" t="s">
        <v>11</v>
      </c>
      <c r="D27" s="79">
        <f>SUM(D28:D28)</f>
        <v>30000</v>
      </c>
    </row>
    <row r="28" spans="2:4" ht="15.75">
      <c r="B28" s="185">
        <v>4258</v>
      </c>
      <c r="C28" s="133" t="s">
        <v>34</v>
      </c>
      <c r="D28" s="81">
        <v>30000</v>
      </c>
    </row>
    <row r="29" spans="2:4" ht="18">
      <c r="B29" s="181">
        <v>43</v>
      </c>
      <c r="C29" s="186" t="s">
        <v>29</v>
      </c>
      <c r="D29" s="78">
        <f>D30</f>
        <v>14867</v>
      </c>
    </row>
    <row r="30" spans="2:4" ht="15.75">
      <c r="B30" s="182">
        <v>431</v>
      </c>
      <c r="C30" s="187" t="s">
        <v>35</v>
      </c>
      <c r="D30" s="79">
        <f>SUM(D31)</f>
        <v>14867</v>
      </c>
    </row>
    <row r="31" spans="2:4" ht="15.75">
      <c r="B31" s="188">
        <v>4311</v>
      </c>
      <c r="C31" s="189" t="s">
        <v>35</v>
      </c>
      <c r="D31" s="82">
        <v>14867</v>
      </c>
    </row>
    <row r="32" spans="2:4" ht="18">
      <c r="B32" s="181">
        <v>45</v>
      </c>
      <c r="C32" s="155" t="s">
        <v>91</v>
      </c>
      <c r="D32" s="78">
        <f>SUM(D34)</f>
        <v>20988300</v>
      </c>
    </row>
    <row r="33" spans="2:4" ht="15.75">
      <c r="B33" s="182">
        <v>451</v>
      </c>
      <c r="C33" s="131" t="s">
        <v>92</v>
      </c>
      <c r="D33" s="79">
        <f>D34</f>
        <v>20988300</v>
      </c>
    </row>
    <row r="34" spans="2:4" ht="15.75">
      <c r="B34" s="185">
        <v>4513</v>
      </c>
      <c r="C34" s="133" t="s">
        <v>93</v>
      </c>
      <c r="D34" s="81">
        <v>20988300</v>
      </c>
    </row>
    <row r="35" spans="2:5" s="2" customFormat="1" ht="19.5" customHeight="1">
      <c r="B35" s="50">
        <v>46</v>
      </c>
      <c r="C35" s="53" t="s">
        <v>40</v>
      </c>
      <c r="D35" s="78">
        <f>D36</f>
        <v>1528</v>
      </c>
      <c r="E35" s="16"/>
    </row>
    <row r="36" spans="2:4" s="2" customFormat="1" ht="18.75" customHeight="1">
      <c r="B36" s="39">
        <v>462</v>
      </c>
      <c r="C36" s="40" t="s">
        <v>84</v>
      </c>
      <c r="D36" s="79">
        <f>D37</f>
        <v>1528</v>
      </c>
    </row>
    <row r="37" spans="2:4" s="2" customFormat="1" ht="30.75" thickBot="1">
      <c r="B37" s="45">
        <v>4621</v>
      </c>
      <c r="C37" s="52" t="s">
        <v>61</v>
      </c>
      <c r="D37" s="82">
        <v>1528</v>
      </c>
    </row>
    <row r="38" spans="2:4" ht="18.75" thickBot="1">
      <c r="B38" s="291" t="s">
        <v>28</v>
      </c>
      <c r="C38" s="302"/>
      <c r="D38" s="85">
        <f>D14+D21+D29+D32+D35</f>
        <v>21525133</v>
      </c>
    </row>
    <row r="39" spans="2:4" ht="18.75" thickBot="1">
      <c r="B39" s="190"/>
      <c r="C39" s="191"/>
      <c r="D39" s="163"/>
    </row>
    <row r="40" spans="2:4" ht="37.5" customHeight="1" thickBot="1">
      <c r="B40" s="278" t="s">
        <v>138</v>
      </c>
      <c r="C40" s="279"/>
      <c r="D40" s="129">
        <f>D9-D38</f>
        <v>-70736</v>
      </c>
    </row>
    <row r="41" spans="2:4" s="173" customFormat="1" ht="18.75" customHeight="1" thickBot="1">
      <c r="B41" s="305" t="s">
        <v>139</v>
      </c>
      <c r="C41" s="306"/>
      <c r="D41" s="169">
        <v>-16099240</v>
      </c>
    </row>
    <row r="42" spans="2:4" ht="60" customHeight="1" thickBot="1">
      <c r="B42" s="293" t="s">
        <v>135</v>
      </c>
      <c r="C42" s="294"/>
      <c r="D42" s="196">
        <v>1934</v>
      </c>
    </row>
    <row r="43" spans="2:4" s="2" customFormat="1" ht="18.75">
      <c r="B43" s="199"/>
      <c r="C43" s="199"/>
      <c r="D43" s="200"/>
    </row>
    <row r="44" spans="2:4" s="2" customFormat="1" ht="15.75">
      <c r="B44" s="173"/>
      <c r="C44" s="173"/>
      <c r="D44" s="194"/>
    </row>
    <row r="45" spans="2:4" s="2" customFormat="1" ht="16.5" customHeight="1" thickBot="1">
      <c r="B45" s="244" t="s">
        <v>69</v>
      </c>
      <c r="C45" s="244"/>
      <c r="D45" s="71" t="s">
        <v>44</v>
      </c>
    </row>
    <row r="46" spans="2:4" s="2" customFormat="1" ht="15.75" customHeight="1">
      <c r="B46" s="256" t="s">
        <v>56</v>
      </c>
      <c r="C46" s="258" t="s">
        <v>0</v>
      </c>
      <c r="D46" s="223" t="s">
        <v>104</v>
      </c>
    </row>
    <row r="47" spans="2:4" s="2" customFormat="1" ht="16.5" thickBot="1">
      <c r="B47" s="271"/>
      <c r="C47" s="272"/>
      <c r="D47" s="224"/>
    </row>
    <row r="48" spans="2:4" s="2" customFormat="1" ht="18">
      <c r="B48" s="115" t="s">
        <v>49</v>
      </c>
      <c r="C48" s="37" t="s">
        <v>50</v>
      </c>
      <c r="D48" s="146">
        <f>D49</f>
        <v>23790</v>
      </c>
    </row>
    <row r="49" spans="2:4" s="2" customFormat="1" ht="16.5" thickBot="1">
      <c r="B49" s="62" t="s">
        <v>41</v>
      </c>
      <c r="C49" s="52" t="s">
        <v>55</v>
      </c>
      <c r="D49" s="21">
        <v>23790</v>
      </c>
    </row>
    <row r="50" spans="2:4" ht="18.75" thickBot="1">
      <c r="B50" s="249" t="s">
        <v>57</v>
      </c>
      <c r="C50" s="250"/>
      <c r="D50" s="94">
        <f>D48</f>
        <v>23790</v>
      </c>
    </row>
    <row r="51" spans="2:4" ht="18">
      <c r="B51" s="135"/>
      <c r="C51" s="136"/>
      <c r="D51" s="201"/>
    </row>
    <row r="52" spans="2:4" ht="18">
      <c r="B52" s="238" t="s">
        <v>145</v>
      </c>
      <c r="C52" s="238"/>
      <c r="D52" s="163"/>
    </row>
    <row r="53" spans="2:4" ht="30">
      <c r="B53" s="10" t="s">
        <v>146</v>
      </c>
      <c r="C53" s="70"/>
      <c r="D53" s="192" t="s">
        <v>67</v>
      </c>
    </row>
    <row r="54" spans="2:3" ht="15.75">
      <c r="B54" s="57" t="s">
        <v>144</v>
      </c>
      <c r="C54" s="2"/>
    </row>
    <row r="56" ht="15.75">
      <c r="D56" s="193"/>
    </row>
  </sheetData>
  <sheetProtection password="EF04" sheet="1"/>
  <mergeCells count="19">
    <mergeCell ref="D12:D13"/>
    <mergeCell ref="B52:C52"/>
    <mergeCell ref="B45:C45"/>
    <mergeCell ref="B46:B47"/>
    <mergeCell ref="C46:C47"/>
    <mergeCell ref="D46:D47"/>
    <mergeCell ref="B50:C50"/>
    <mergeCell ref="B40:C40"/>
    <mergeCell ref="B41:C41"/>
    <mergeCell ref="B2:D2"/>
    <mergeCell ref="B4:C4"/>
    <mergeCell ref="B5:C5"/>
    <mergeCell ref="B38:C38"/>
    <mergeCell ref="B42:C42"/>
    <mergeCell ref="B8:C8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2020-12-22T09:46:23Z</cp:lastPrinted>
  <dcterms:created xsi:type="dcterms:W3CDTF">1996-10-14T23:33:28Z</dcterms:created>
  <dcterms:modified xsi:type="dcterms:W3CDTF">2020-12-22T11:04:23Z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  <property fmtid="{D5CDD505-2E9C-101B-9397-08002B2CF9AE}" pid="3" name="Pregledao/la">
    <vt:lpwstr>-</vt:lpwstr>
  </property>
  <property fmtid="{D5CDD505-2E9C-101B-9397-08002B2CF9AE}" pid="4" name="Poslano">
    <vt:lpwstr>0</vt:lpwstr>
  </property>
  <property fmtid="{D5CDD505-2E9C-101B-9397-08002B2CF9AE}" pid="5" name="Pregledao/la 2">
    <vt:lpwstr>-</vt:lpwstr>
  </property>
  <property fmtid="{D5CDD505-2E9C-101B-9397-08002B2CF9AE}" pid="6" name="dc5r">
    <vt:lpwstr/>
  </property>
  <property fmtid="{D5CDD505-2E9C-101B-9397-08002B2CF9AE}" pid="7" name="Odobrio/la">
    <vt:lpwstr>-</vt:lpwstr>
  </property>
</Properties>
</file>